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495" windowWidth="27945" windowHeight="12435" firstSheet="40" activeTab="40"/>
  </bookViews>
  <sheets>
    <sheet name="01-21" sheetId="11" state="hidden" r:id="rId1"/>
    <sheet name="02-21" sheetId="12" state="hidden" r:id="rId2"/>
    <sheet name="03-21" sheetId="13" state="hidden" r:id="rId3"/>
    <sheet name="04-21" sheetId="14" state="hidden" r:id="rId4"/>
    <sheet name="05-21" sheetId="15" state="hidden" r:id="rId5"/>
    <sheet name="06-21" sheetId="16" state="hidden" r:id="rId6"/>
    <sheet name="07-21" sheetId="17" state="hidden" r:id="rId7"/>
    <sheet name="08-21" sheetId="18" state="hidden" r:id="rId8"/>
    <sheet name="09-21" sheetId="19" state="hidden" r:id="rId9"/>
    <sheet name="10-21" sheetId="20" state="hidden" r:id="rId10"/>
    <sheet name="11-21" sheetId="21" state="hidden" r:id="rId11"/>
    <sheet name="12-21" sheetId="22" state="hidden" r:id="rId12"/>
    <sheet name="13-21" sheetId="23" state="hidden" r:id="rId13"/>
    <sheet name="14-21" sheetId="25" state="hidden" r:id="rId14"/>
    <sheet name="15-21" sheetId="26" state="hidden" r:id="rId15"/>
    <sheet name="16-21" sheetId="27" state="hidden" r:id="rId16"/>
    <sheet name="17-21" sheetId="29" state="hidden" r:id="rId17"/>
    <sheet name="18-21" sheetId="30" state="hidden" r:id="rId18"/>
    <sheet name="19-21" sheetId="31" state="hidden" r:id="rId19"/>
    <sheet name="20-21" sheetId="32" state="hidden" r:id="rId20"/>
    <sheet name="21-21" sheetId="33" state="hidden" r:id="rId21"/>
    <sheet name="22-21" sheetId="34" state="hidden" r:id="rId22"/>
    <sheet name="23-21" sheetId="35" state="hidden" r:id="rId23"/>
    <sheet name="24-21" sheetId="37" state="hidden" r:id="rId24"/>
    <sheet name="25-21" sheetId="38" state="hidden" r:id="rId25"/>
    <sheet name="26-21" sheetId="40" state="hidden" r:id="rId26"/>
    <sheet name="27-21" sheetId="41" state="hidden" r:id="rId27"/>
    <sheet name="28-21" sheetId="42" state="hidden" r:id="rId28"/>
    <sheet name="29-21" sheetId="43" state="hidden" r:id="rId29"/>
    <sheet name="30-21" sheetId="44" state="hidden" r:id="rId30"/>
    <sheet name="31-21" sheetId="45" state="hidden" r:id="rId31"/>
    <sheet name="32-21" sheetId="46" state="hidden" r:id="rId32"/>
    <sheet name="33-21" sheetId="47" state="hidden" r:id="rId33"/>
    <sheet name="34-21" sheetId="48" state="hidden" r:id="rId34"/>
    <sheet name="35-21" sheetId="49" state="hidden" r:id="rId35"/>
    <sheet name="36-21" sheetId="51" state="hidden" r:id="rId36"/>
    <sheet name="37-21" sheetId="50" state="hidden" r:id="rId37"/>
    <sheet name="38-21" sheetId="52" state="hidden" r:id="rId38"/>
    <sheet name="39-21" sheetId="53" state="hidden" r:id="rId39"/>
    <sheet name="43-21 (2)" sheetId="59" state="hidden" r:id="rId40"/>
    <sheet name="Sheet1" sheetId="96" r:id="rId41"/>
  </sheets>
  <definedNames>
    <definedName name="dieu_1" localSheetId="40">Sheet1!$A$9</definedName>
    <definedName name="dieu_1_1_name" localSheetId="40">Sheet1!$A$21</definedName>
    <definedName name="dieu_1_2_name" localSheetId="40">Sheet1!$A$23</definedName>
    <definedName name="dieu_1_3_name" localSheetId="40">Sheet1!$A$25</definedName>
    <definedName name="dieu_1_4_name" localSheetId="40">Sheet1!$A$54</definedName>
    <definedName name="dieu_2" localSheetId="40">Sheet1!$A$10</definedName>
    <definedName name="dieu_2_1_name" localSheetId="40">Sheet1!$A$67</definedName>
    <definedName name="dieu_2_2_name" localSheetId="40">Sheet1!$A$79</definedName>
    <definedName name="dieu_2_3_name" localSheetId="40">Sheet1!$A$102</definedName>
    <definedName name="dieu_2_4_name" localSheetId="40">Sheet1!$A$164</definedName>
    <definedName name="dieu_3" localSheetId="40">Sheet1!$A$11</definedName>
    <definedName name="dieu_3_1_name" localSheetId="40">Sheet1!$A$172</definedName>
    <definedName name="dieu_3_2_name" localSheetId="40">Sheet1!$A$220</definedName>
    <definedName name="dieu_3_3_name" localSheetId="40">Sheet1!$A$240</definedName>
    <definedName name="loai_1" localSheetId="40">Sheet1!#REF!</definedName>
    <definedName name="loai_1_name" localSheetId="40">Sheet1!#REF!</definedName>
    <definedName name="loai_2" localSheetId="40">Sheet1!$K$83</definedName>
    <definedName name="muc_1_1" localSheetId="40">Sheet1!#REF!</definedName>
    <definedName name="muc_1_2" localSheetId="40">Sheet1!#REF!</definedName>
    <definedName name="muc_2" localSheetId="40">Sheet1!$A$66</definedName>
    <definedName name="muc_3" localSheetId="40">Sheet1!$A$171</definedName>
    <definedName name="muc_4" localSheetId="40">Sheet1!$A$255</definedName>
    <definedName name="tvpllink_bfkweebicf_2" localSheetId="40">Sheet1!$K$5</definedName>
  </definedNames>
  <calcPr calcId="162913"/>
</workbook>
</file>

<file path=xl/calcChain.xml><?xml version="1.0" encoding="utf-8"?>
<calcChain xmlns="http://schemas.openxmlformats.org/spreadsheetml/2006/main">
  <c r="L31" i="59" l="1"/>
  <c r="M31" i="59" s="1"/>
  <c r="L30" i="59"/>
  <c r="M30" i="59" s="1"/>
  <c r="L29" i="59"/>
  <c r="M29" i="59" s="1"/>
  <c r="L28" i="59"/>
  <c r="K28" i="59"/>
  <c r="L27" i="59"/>
  <c r="K27" i="59"/>
  <c r="L26" i="59"/>
  <c r="M26" i="59" s="1"/>
  <c r="L25" i="59"/>
  <c r="K25" i="59"/>
  <c r="L24" i="59"/>
  <c r="M24" i="59" s="1"/>
  <c r="L23" i="59"/>
  <c r="M23" i="59" s="1"/>
  <c r="K23" i="59"/>
  <c r="L22" i="59"/>
  <c r="K22" i="59"/>
  <c r="L21" i="59"/>
  <c r="M21" i="59" s="1"/>
  <c r="K21" i="59"/>
  <c r="L20" i="59"/>
  <c r="K20" i="59"/>
  <c r="L19" i="59"/>
  <c r="M19" i="59" s="1"/>
  <c r="K19" i="59"/>
  <c r="L18" i="59"/>
  <c r="K18" i="59"/>
  <c r="L17" i="59"/>
  <c r="M17" i="59" s="1"/>
  <c r="K17" i="59"/>
  <c r="L16" i="59"/>
  <c r="K16" i="59"/>
  <c r="M25" i="59" l="1"/>
  <c r="O16" i="59"/>
  <c r="M18" i="59"/>
  <c r="M28" i="59"/>
  <c r="M16" i="59"/>
  <c r="M20" i="59"/>
  <c r="M22" i="59"/>
  <c r="M27" i="59"/>
  <c r="A36" i="59"/>
  <c r="M32" i="59" l="1"/>
  <c r="M33" i="59" s="1"/>
  <c r="M34" i="59" s="1"/>
  <c r="K23" i="52" l="1"/>
  <c r="K19" i="52"/>
  <c r="K18" i="52"/>
  <c r="K22" i="52"/>
  <c r="K21" i="52"/>
  <c r="K25" i="52"/>
  <c r="K24" i="52"/>
  <c r="K16" i="52"/>
  <c r="K17" i="52"/>
  <c r="K20" i="52"/>
  <c r="L25" i="53"/>
  <c r="M25" i="53" s="1"/>
  <c r="L24" i="53"/>
  <c r="M24" i="53" s="1"/>
  <c r="L23" i="53"/>
  <c r="M23" i="53" s="1"/>
  <c r="L22" i="53"/>
  <c r="M22" i="53" s="1"/>
  <c r="L21" i="53"/>
  <c r="M21" i="53" s="1"/>
  <c r="L20" i="53"/>
  <c r="M20" i="53" s="1"/>
  <c r="L19" i="53"/>
  <c r="M19" i="53" s="1"/>
  <c r="L18" i="53"/>
  <c r="M18" i="53" s="1"/>
  <c r="L17" i="53"/>
  <c r="M17" i="53" s="1"/>
  <c r="L16" i="53"/>
  <c r="O16" i="53"/>
  <c r="M16" i="53" l="1"/>
  <c r="M26" i="53" s="1"/>
  <c r="K20" i="50"/>
  <c r="K19" i="50"/>
  <c r="K18" i="50"/>
  <c r="K17" i="50"/>
  <c r="K16" i="50"/>
  <c r="L25" i="52"/>
  <c r="M25" i="52" s="1"/>
  <c r="L24" i="52"/>
  <c r="M24" i="52" s="1"/>
  <c r="L23" i="52"/>
  <c r="M23" i="52" s="1"/>
  <c r="L22" i="52"/>
  <c r="M22" i="52" s="1"/>
  <c r="L21" i="52"/>
  <c r="M21" i="52" s="1"/>
  <c r="L20" i="52"/>
  <c r="M20" i="52" s="1"/>
  <c r="L19" i="52"/>
  <c r="M19" i="52" s="1"/>
  <c r="L18" i="52"/>
  <c r="M18" i="52" s="1"/>
  <c r="L17" i="52"/>
  <c r="M17" i="52" s="1"/>
  <c r="O16" i="52"/>
  <c r="L16" i="52"/>
  <c r="M16" i="52" s="1"/>
  <c r="M26" i="52" l="1"/>
  <c r="M27" i="53"/>
  <c r="M28" i="53" s="1"/>
  <c r="L19" i="51"/>
  <c r="M19" i="51" s="1"/>
  <c r="L18" i="51"/>
  <c r="M18" i="51" s="1"/>
  <c r="L17" i="51"/>
  <c r="M17" i="51" s="1"/>
  <c r="L16" i="51"/>
  <c r="M16" i="51" s="1"/>
  <c r="A30" i="53"/>
  <c r="M20" i="51" l="1"/>
  <c r="M21" i="51" s="1"/>
  <c r="M22" i="51" s="1"/>
  <c r="M27" i="52"/>
  <c r="M28" i="52" s="1"/>
  <c r="L23" i="50"/>
  <c r="M23" i="50" s="1"/>
  <c r="L22" i="50"/>
  <c r="M22" i="50" s="1"/>
  <c r="L21" i="50"/>
  <c r="M21" i="50" s="1"/>
  <c r="L20" i="50"/>
  <c r="M20" i="50" s="1"/>
  <c r="L19" i="50"/>
  <c r="M19" i="50" s="1"/>
  <c r="L18" i="50"/>
  <c r="M18" i="50" s="1"/>
  <c r="L17" i="50"/>
  <c r="M17" i="50" s="1"/>
  <c r="L16" i="50"/>
  <c r="M16" i="50" s="1"/>
  <c r="A24" i="51"/>
  <c r="A30" i="49"/>
  <c r="A30" i="52"/>
  <c r="M24" i="50" l="1"/>
  <c r="M25" i="50" s="1"/>
  <c r="M26" i="50" s="1"/>
  <c r="L25" i="49"/>
  <c r="M25" i="49" s="1"/>
  <c r="L24" i="49"/>
  <c r="M24" i="49" s="1"/>
  <c r="L23" i="49"/>
  <c r="M23" i="49" s="1"/>
  <c r="L22" i="49"/>
  <c r="M22" i="49" s="1"/>
  <c r="L21" i="49"/>
  <c r="M21" i="49" s="1"/>
  <c r="L20" i="49"/>
  <c r="M20" i="49" s="1"/>
  <c r="L19" i="49"/>
  <c r="M19" i="49" s="1"/>
  <c r="L18" i="49"/>
  <c r="M18" i="49" s="1"/>
  <c r="L17" i="49"/>
  <c r="M17" i="49" s="1"/>
  <c r="O16" i="49"/>
  <c r="L16" i="49"/>
  <c r="M16" i="49" s="1"/>
  <c r="A28" i="50"/>
  <c r="M26" i="49" l="1"/>
  <c r="M27" i="49"/>
  <c r="M28" i="49" s="1"/>
  <c r="K25" i="47"/>
  <c r="K24" i="47"/>
  <c r="K23" i="47"/>
  <c r="K22" i="47"/>
  <c r="K21" i="47"/>
  <c r="K20" i="47"/>
  <c r="K19" i="47"/>
  <c r="K18" i="47"/>
  <c r="K17" i="47"/>
  <c r="K16" i="47"/>
  <c r="L23" i="48"/>
  <c r="M23" i="48" s="1"/>
  <c r="L22" i="48"/>
  <c r="M22" i="48" s="1"/>
  <c r="L21" i="48"/>
  <c r="M21" i="48" s="1"/>
  <c r="L20" i="48"/>
  <c r="M20" i="48" s="1"/>
  <c r="L19" i="48"/>
  <c r="M19" i="48" s="1"/>
  <c r="L18" i="48"/>
  <c r="M18" i="48" s="1"/>
  <c r="L17" i="48"/>
  <c r="M17" i="48" s="1"/>
  <c r="L16" i="48"/>
  <c r="O16" i="48"/>
  <c r="M16" i="48" l="1"/>
  <c r="M24" i="48" s="1"/>
  <c r="K25" i="46"/>
  <c r="K24" i="46"/>
  <c r="K23" i="46"/>
  <c r="K22" i="46"/>
  <c r="K21" i="46"/>
  <c r="K20" i="46"/>
  <c r="K19" i="46"/>
  <c r="K18" i="46"/>
  <c r="K17" i="46"/>
  <c r="K16" i="46"/>
  <c r="M25" i="48" l="1"/>
  <c r="M26" i="48" s="1"/>
  <c r="L26" i="47"/>
  <c r="M26" i="47"/>
  <c r="L25" i="47"/>
  <c r="M25" i="47" s="1"/>
  <c r="L24" i="47"/>
  <c r="M24" i="47" s="1"/>
  <c r="L23" i="47"/>
  <c r="M23" i="47" s="1"/>
  <c r="L22" i="47"/>
  <c r="M22" i="47" s="1"/>
  <c r="L21" i="47"/>
  <c r="M21" i="47" s="1"/>
  <c r="L20" i="47"/>
  <c r="M20" i="47" s="1"/>
  <c r="L19" i="47"/>
  <c r="M19" i="47" s="1"/>
  <c r="L18" i="47"/>
  <c r="M18" i="47" s="1"/>
  <c r="L17" i="47"/>
  <c r="M17" i="47" s="1"/>
  <c r="O16" i="47"/>
  <c r="L16" i="47"/>
  <c r="M16" i="47" s="1"/>
  <c r="A28" i="48"/>
  <c r="M27" i="47" l="1"/>
  <c r="M28" i="47" s="1"/>
  <c r="M29" i="47" s="1"/>
  <c r="K24" i="45"/>
  <c r="K22" i="45"/>
  <c r="K21" i="45"/>
  <c r="K20" i="45"/>
  <c r="K19" i="45"/>
  <c r="K18" i="45"/>
  <c r="L26" i="46"/>
  <c r="M26" i="46" s="1"/>
  <c r="L25" i="46"/>
  <c r="M25" i="46" s="1"/>
  <c r="L24" i="46"/>
  <c r="M24" i="46" s="1"/>
  <c r="L23" i="46"/>
  <c r="M23" i="46" s="1"/>
  <c r="L22" i="46"/>
  <c r="M22" i="46" s="1"/>
  <c r="L21" i="46"/>
  <c r="M21" i="46" s="1"/>
  <c r="L20" i="46"/>
  <c r="M20" i="46" s="1"/>
  <c r="L19" i="46"/>
  <c r="M19" i="46" s="1"/>
  <c r="L18" i="46"/>
  <c r="M18" i="46" s="1"/>
  <c r="L17" i="46"/>
  <c r="M17" i="46" s="1"/>
  <c r="O16" i="46"/>
  <c r="L16" i="46"/>
  <c r="M16" i="46" s="1"/>
  <c r="A31" i="47"/>
  <c r="M27" i="46" l="1"/>
  <c r="M28" i="46" s="1"/>
  <c r="K26" i="44"/>
  <c r="K25" i="44"/>
  <c r="K24" i="44"/>
  <c r="K23" i="44"/>
  <c r="K22" i="44"/>
  <c r="K21" i="44"/>
  <c r="K20" i="44"/>
  <c r="K19" i="44"/>
  <c r="K18" i="44"/>
  <c r="K17" i="44"/>
  <c r="K16" i="44"/>
  <c r="L25" i="45"/>
  <c r="M25" i="45" s="1"/>
  <c r="L24" i="45"/>
  <c r="M24" i="45" s="1"/>
  <c r="L23" i="45"/>
  <c r="M23" i="45" s="1"/>
  <c r="L22" i="45"/>
  <c r="M22" i="45" s="1"/>
  <c r="L21" i="45"/>
  <c r="M21" i="45" s="1"/>
  <c r="L20" i="45"/>
  <c r="M20" i="45" s="1"/>
  <c r="L19" i="45"/>
  <c r="M19" i="45" s="1"/>
  <c r="L18" i="45"/>
  <c r="M18" i="45" s="1"/>
  <c r="L17" i="45"/>
  <c r="M17" i="45" s="1"/>
  <c r="O16" i="45"/>
  <c r="L16" i="45"/>
  <c r="M16" i="45" s="1"/>
  <c r="M29" i="46" l="1"/>
  <c r="M26" i="45"/>
  <c r="M27" i="45" s="1"/>
  <c r="M28" i="45" s="1"/>
  <c r="L26" i="44"/>
  <c r="M26" i="44" s="1"/>
  <c r="L25" i="44"/>
  <c r="M25" i="44" s="1"/>
  <c r="L24" i="44"/>
  <c r="M24" i="44" s="1"/>
  <c r="L23" i="44"/>
  <c r="M23" i="44" s="1"/>
  <c r="L22" i="44"/>
  <c r="M22" i="44" s="1"/>
  <c r="L21" i="44"/>
  <c r="M21" i="44" s="1"/>
  <c r="L20" i="44"/>
  <c r="M20" i="44" s="1"/>
  <c r="L19" i="44"/>
  <c r="M19" i="44" s="1"/>
  <c r="L18" i="44"/>
  <c r="M18" i="44" s="1"/>
  <c r="L17" i="44"/>
  <c r="M17" i="44" s="1"/>
  <c r="O16" i="44"/>
  <c r="L16" i="44"/>
  <c r="M16" i="44" s="1"/>
  <c r="A30" i="45"/>
  <c r="A31" i="46"/>
  <c r="M27" i="44" l="1"/>
  <c r="M28" i="44" s="1"/>
  <c r="M29" i="44" s="1"/>
  <c r="K26" i="42"/>
  <c r="K25" i="42"/>
  <c r="K24" i="42"/>
  <c r="K23" i="42"/>
  <c r="K22" i="42"/>
  <c r="K21" i="42"/>
  <c r="K20" i="42"/>
  <c r="K19" i="42"/>
  <c r="K18" i="42"/>
  <c r="K17" i="42"/>
  <c r="K16" i="42"/>
  <c r="L19" i="43"/>
  <c r="M19" i="43" s="1"/>
  <c r="L18" i="43"/>
  <c r="M18" i="43" s="1"/>
  <c r="L17" i="43"/>
  <c r="M17" i="43" s="1"/>
  <c r="O16" i="43"/>
  <c r="L16" i="43"/>
  <c r="M16" i="43" s="1"/>
  <c r="A31" i="44"/>
  <c r="M20" i="43" l="1"/>
  <c r="M21" i="43" s="1"/>
  <c r="M22" i="43" s="1"/>
  <c r="K25" i="41"/>
  <c r="K24" i="41"/>
  <c r="K22" i="41"/>
  <c r="K21" i="41"/>
  <c r="K20" i="41"/>
  <c r="K19" i="41"/>
  <c r="K18" i="41"/>
  <c r="K16" i="41"/>
  <c r="K23" i="41"/>
  <c r="K17" i="41"/>
  <c r="L26" i="42"/>
  <c r="M26" i="42" s="1"/>
  <c r="L25" i="42"/>
  <c r="M25" i="42" s="1"/>
  <c r="L24" i="42"/>
  <c r="M24" i="42" s="1"/>
  <c r="L23" i="42"/>
  <c r="M23" i="42" s="1"/>
  <c r="L22" i="42"/>
  <c r="M22" i="42" s="1"/>
  <c r="L21" i="42"/>
  <c r="M21" i="42" s="1"/>
  <c r="L20" i="42"/>
  <c r="M20" i="42" s="1"/>
  <c r="L19" i="42"/>
  <c r="M19" i="42" s="1"/>
  <c r="L18" i="42"/>
  <c r="M18" i="42" s="1"/>
  <c r="L17" i="42"/>
  <c r="M17" i="42" s="1"/>
  <c r="O16" i="42"/>
  <c r="L16" i="42"/>
  <c r="M16" i="42" s="1"/>
  <c r="A24" i="43"/>
  <c r="M27" i="42" l="1"/>
  <c r="M28" i="42" s="1"/>
  <c r="M29" i="42" s="1"/>
  <c r="K25" i="40"/>
  <c r="K24" i="40"/>
  <c r="K23" i="40"/>
  <c r="K22" i="40"/>
  <c r="K21" i="40"/>
  <c r="K20" i="40"/>
  <c r="K19" i="40"/>
  <c r="K18" i="40"/>
  <c r="K17" i="40"/>
  <c r="K16" i="40"/>
  <c r="L26" i="41"/>
  <c r="M26" i="41" s="1"/>
  <c r="L25" i="41"/>
  <c r="M25" i="41" s="1"/>
  <c r="L24" i="41"/>
  <c r="M24" i="41" s="1"/>
  <c r="L23" i="41"/>
  <c r="M23" i="41" s="1"/>
  <c r="L22" i="41"/>
  <c r="M22" i="41" s="1"/>
  <c r="L21" i="41"/>
  <c r="M21" i="41" s="1"/>
  <c r="L20" i="41"/>
  <c r="M20" i="41" s="1"/>
  <c r="L19" i="41"/>
  <c r="M19" i="41" s="1"/>
  <c r="L18" i="41"/>
  <c r="M18" i="41" s="1"/>
  <c r="L17" i="41"/>
  <c r="M17" i="41" s="1"/>
  <c r="O16" i="41"/>
  <c r="L16" i="41"/>
  <c r="M16" i="41" s="1"/>
  <c r="A31" i="42"/>
  <c r="M27" i="41" l="1"/>
  <c r="M28" i="41" s="1"/>
  <c r="M29" i="41" s="1"/>
  <c r="L26" i="40"/>
  <c r="M26" i="40" s="1"/>
  <c r="L25" i="40"/>
  <c r="M25" i="40" s="1"/>
  <c r="L24" i="40"/>
  <c r="M24" i="40" s="1"/>
  <c r="L23" i="40"/>
  <c r="M23" i="40" s="1"/>
  <c r="L22" i="40"/>
  <c r="M22" i="40" s="1"/>
  <c r="L21" i="40"/>
  <c r="M21" i="40" s="1"/>
  <c r="L20" i="40"/>
  <c r="M20" i="40" s="1"/>
  <c r="L19" i="40"/>
  <c r="M19" i="40" s="1"/>
  <c r="L18" i="40"/>
  <c r="M18" i="40" s="1"/>
  <c r="L17" i="40"/>
  <c r="M17" i="40" s="1"/>
  <c r="O16" i="40"/>
  <c r="L16" i="40"/>
  <c r="M16" i="40" s="1"/>
  <c r="K26" i="38"/>
  <c r="K25" i="38"/>
  <c r="K24" i="38"/>
  <c r="K23" i="38"/>
  <c r="K22" i="38"/>
  <c r="K21" i="38"/>
  <c r="K20" i="38"/>
  <c r="K19" i="38"/>
  <c r="K18" i="38"/>
  <c r="K17" i="38"/>
  <c r="K16" i="38"/>
  <c r="A31" i="41"/>
  <c r="M27" i="40" l="1"/>
  <c r="M28" i="40" s="1"/>
  <c r="M29" i="40" s="1"/>
  <c r="K25" i="37"/>
  <c r="K24" i="37"/>
  <c r="K23" i="37"/>
  <c r="K22" i="37"/>
  <c r="K21" i="37"/>
  <c r="K20" i="37"/>
  <c r="K19" i="37"/>
  <c r="K18" i="37"/>
  <c r="K17" i="37"/>
  <c r="K16" i="37"/>
  <c r="L26" i="38"/>
  <c r="M26" i="38" s="1"/>
  <c r="L25" i="38"/>
  <c r="M25" i="38" s="1"/>
  <c r="L24" i="38"/>
  <c r="M24" i="38" s="1"/>
  <c r="L23" i="38"/>
  <c r="M23" i="38" s="1"/>
  <c r="L22" i="38"/>
  <c r="M22" i="38" s="1"/>
  <c r="L21" i="38"/>
  <c r="M21" i="38" s="1"/>
  <c r="L20" i="38"/>
  <c r="M20" i="38" s="1"/>
  <c r="L19" i="38"/>
  <c r="M19" i="38" s="1"/>
  <c r="L18" i="38"/>
  <c r="M18" i="38" s="1"/>
  <c r="L17" i="38"/>
  <c r="M17" i="38" s="1"/>
  <c r="L16" i="38"/>
  <c r="O16" i="38"/>
  <c r="A31" i="40"/>
  <c r="M16" i="38" l="1"/>
  <c r="M27" i="38" s="1"/>
  <c r="K27" i="35"/>
  <c r="K26" i="35"/>
  <c r="K25" i="35"/>
  <c r="K24" i="35"/>
  <c r="K23" i="35"/>
  <c r="K22" i="35"/>
  <c r="K21" i="35"/>
  <c r="K20" i="35"/>
  <c r="K19" i="35"/>
  <c r="K18" i="35"/>
  <c r="L25" i="37"/>
  <c r="M25" i="37" s="1"/>
  <c r="L24" i="37"/>
  <c r="M24" i="37" s="1"/>
  <c r="L23" i="37"/>
  <c r="M23" i="37" s="1"/>
  <c r="L22" i="37"/>
  <c r="M22" i="37" s="1"/>
  <c r="L21" i="37"/>
  <c r="M21" i="37" s="1"/>
  <c r="L20" i="37"/>
  <c r="M20" i="37" s="1"/>
  <c r="L19" i="37"/>
  <c r="M19" i="37" s="1"/>
  <c r="L18" i="37"/>
  <c r="M18" i="37" s="1"/>
  <c r="L17" i="37"/>
  <c r="M17" i="37" s="1"/>
  <c r="L16" i="37"/>
  <c r="M16" i="37" s="1"/>
  <c r="O16" i="35" l="1"/>
  <c r="M26" i="37"/>
  <c r="M27" i="37" s="1"/>
  <c r="M28" i="37" s="1"/>
  <c r="M28" i="38"/>
  <c r="M29" i="38" s="1"/>
  <c r="O16" i="37"/>
  <c r="L27" i="35"/>
  <c r="M27" i="35" s="1"/>
  <c r="L26" i="35"/>
  <c r="M26" i="35" s="1"/>
  <c r="L25" i="35"/>
  <c r="M25" i="35" s="1"/>
  <c r="L24" i="35"/>
  <c r="M24" i="35" s="1"/>
  <c r="L23" i="35"/>
  <c r="M23" i="35" s="1"/>
  <c r="L22" i="35"/>
  <c r="M22" i="35" s="1"/>
  <c r="L21" i="35"/>
  <c r="M21" i="35" s="1"/>
  <c r="L20" i="35"/>
  <c r="M20" i="35" s="1"/>
  <c r="L19" i="35"/>
  <c r="M19" i="35" s="1"/>
  <c r="L18" i="35"/>
  <c r="M18" i="35" s="1"/>
  <c r="L17" i="35"/>
  <c r="M17" i="35" s="1"/>
  <c r="L16" i="35"/>
  <c r="M16" i="35" s="1"/>
  <c r="L19" i="34"/>
  <c r="M19" i="34" s="1"/>
  <c r="L18" i="34"/>
  <c r="M18" i="34" s="1"/>
  <c r="L17" i="34"/>
  <c r="M17" i="34" s="1"/>
  <c r="L16" i="34"/>
  <c r="M16" i="34" s="1"/>
  <c r="K26" i="33"/>
  <c r="K25" i="33"/>
  <c r="K24" i="33"/>
  <c r="K23" i="33"/>
  <c r="K22" i="33"/>
  <c r="K19" i="33"/>
  <c r="K18" i="33"/>
  <c r="K21" i="33"/>
  <c r="K17" i="33"/>
  <c r="K16" i="33"/>
  <c r="K20" i="33"/>
  <c r="L20" i="33"/>
  <c r="K20" i="32"/>
  <c r="L20" i="32"/>
  <c r="K24" i="32"/>
  <c r="K23" i="32"/>
  <c r="K22" i="32"/>
  <c r="K21" i="32"/>
  <c r="K19" i="32"/>
  <c r="K18" i="32"/>
  <c r="K17" i="32"/>
  <c r="K16" i="32"/>
  <c r="L26" i="33"/>
  <c r="L25" i="33"/>
  <c r="L24" i="33"/>
  <c r="L23" i="33"/>
  <c r="L22" i="33"/>
  <c r="L21" i="33"/>
  <c r="L19" i="33"/>
  <c r="L18" i="33"/>
  <c r="L17" i="33"/>
  <c r="L16" i="33"/>
  <c r="A31" i="38"/>
  <c r="A30" i="37"/>
  <c r="M19" i="33" l="1"/>
  <c r="M20" i="34"/>
  <c r="O15" i="32"/>
  <c r="M25" i="33"/>
  <c r="M28" i="35"/>
  <c r="M29" i="35" s="1"/>
  <c r="M30" i="35" s="1"/>
  <c r="M17" i="33"/>
  <c r="M22" i="33"/>
  <c r="M24" i="33"/>
  <c r="M20" i="33"/>
  <c r="M18" i="33"/>
  <c r="M26" i="33"/>
  <c r="O16" i="33"/>
  <c r="M16" i="33"/>
  <c r="M21" i="33"/>
  <c r="M23" i="33"/>
  <c r="M20" i="32"/>
  <c r="L25" i="32"/>
  <c r="M25" i="32" s="1"/>
  <c r="L24" i="32"/>
  <c r="M24" i="32" s="1"/>
  <c r="L23" i="32"/>
  <c r="M23" i="32" s="1"/>
  <c r="L22" i="32"/>
  <c r="M22" i="32" s="1"/>
  <c r="L21" i="32"/>
  <c r="M21" i="32" s="1"/>
  <c r="L19" i="32"/>
  <c r="M19" i="32" s="1"/>
  <c r="L18" i="32"/>
  <c r="M18" i="32" s="1"/>
  <c r="L17" i="32"/>
  <c r="M17" i="32" s="1"/>
  <c r="L16" i="32"/>
  <c r="M16" i="32" s="1"/>
  <c r="A32" i="35"/>
  <c r="M27" i="33" l="1"/>
  <c r="M28" i="33" s="1"/>
  <c r="M29" i="33" s="1"/>
  <c r="M21" i="34"/>
  <c r="M22" i="34" s="1"/>
  <c r="M26" i="32"/>
  <c r="M27" i="32" s="1"/>
  <c r="M28" i="32" s="1"/>
  <c r="L24" i="31"/>
  <c r="M24" i="31" s="1"/>
  <c r="L23" i="31"/>
  <c r="M23" i="31" s="1"/>
  <c r="L22" i="31"/>
  <c r="M22" i="31" s="1"/>
  <c r="L21" i="31"/>
  <c r="M21" i="31" s="1"/>
  <c r="L20" i="31"/>
  <c r="M20" i="31" s="1"/>
  <c r="L19" i="31"/>
  <c r="M19" i="31" s="1"/>
  <c r="L18" i="31"/>
  <c r="M18" i="31" s="1"/>
  <c r="L17" i="31"/>
  <c r="M17" i="31" s="1"/>
  <c r="L16" i="31"/>
  <c r="M16" i="31" s="1"/>
  <c r="L17" i="30"/>
  <c r="M17" i="30" s="1"/>
  <c r="L16" i="30"/>
  <c r="M16" i="30" s="1"/>
  <c r="L21" i="29"/>
  <c r="M21" i="29" s="1"/>
  <c r="L20" i="29"/>
  <c r="M20" i="29" s="1"/>
  <c r="L19" i="29"/>
  <c r="M19" i="29" s="1"/>
  <c r="L18" i="29"/>
  <c r="M18" i="29" s="1"/>
  <c r="L17" i="29"/>
  <c r="M17" i="29" s="1"/>
  <c r="L16" i="29"/>
  <c r="M16" i="29" s="1"/>
  <c r="L20" i="27"/>
  <c r="M20" i="27" s="1"/>
  <c r="A30" i="32"/>
  <c r="A24" i="34"/>
  <c r="A22" i="30"/>
  <c r="A31" i="33"/>
  <c r="A29" i="31"/>
  <c r="A30" i="27"/>
  <c r="A26" i="29"/>
  <c r="M25" i="31" l="1"/>
  <c r="M18" i="30"/>
  <c r="M22" i="29"/>
  <c r="M23" i="29" s="1"/>
  <c r="M24" i="29" s="1"/>
  <c r="L18" i="27"/>
  <c r="M18" i="27" s="1"/>
  <c r="L19" i="27"/>
  <c r="M19" i="27" s="1"/>
  <c r="L21" i="27"/>
  <c r="M21" i="27" s="1"/>
  <c r="L22" i="27"/>
  <c r="M22" i="27" s="1"/>
  <c r="L23" i="27"/>
  <c r="M23" i="27" s="1"/>
  <c r="L24" i="27"/>
  <c r="M24" i="27" s="1"/>
  <c r="L25" i="27"/>
  <c r="M25" i="27" s="1"/>
  <c r="L17" i="27"/>
  <c r="M17" i="27" s="1"/>
  <c r="L16" i="27"/>
  <c r="M16" i="27" s="1"/>
  <c r="L21" i="26"/>
  <c r="M21" i="26" s="1"/>
  <c r="L20" i="26"/>
  <c r="M20" i="26" s="1"/>
  <c r="L19" i="26"/>
  <c r="M19" i="26" s="1"/>
  <c r="L18" i="26"/>
  <c r="M18" i="26" s="1"/>
  <c r="L17" i="26"/>
  <c r="M17" i="26" s="1"/>
  <c r="L16" i="26"/>
  <c r="M16" i="26" s="1"/>
  <c r="L21" i="25"/>
  <c r="M21" i="25" s="1"/>
  <c r="L20" i="25"/>
  <c r="M20" i="25" s="1"/>
  <c r="L19" i="25"/>
  <c r="M19" i="25" s="1"/>
  <c r="L18" i="25"/>
  <c r="M18" i="25" s="1"/>
  <c r="L17" i="25"/>
  <c r="M17" i="25" s="1"/>
  <c r="L16" i="25"/>
  <c r="M16" i="25" s="1"/>
  <c r="M26" i="25" l="1"/>
  <c r="M27" i="25" s="1"/>
  <c r="M28" i="25" s="1"/>
  <c r="M26" i="31"/>
  <c r="M27" i="31" s="1"/>
  <c r="M19" i="30"/>
  <c r="M20" i="30" s="1"/>
  <c r="M26" i="27"/>
  <c r="M27" i="27" s="1"/>
  <c r="M26" i="26"/>
  <c r="L18" i="23"/>
  <c r="M18" i="23" s="1"/>
  <c r="L19" i="23"/>
  <c r="M19" i="23" s="1"/>
  <c r="L20" i="23"/>
  <c r="M20" i="23" s="1"/>
  <c r="L21" i="23"/>
  <c r="L22" i="23"/>
  <c r="M22" i="23" s="1"/>
  <c r="L23" i="23"/>
  <c r="M23" i="23" s="1"/>
  <c r="L24" i="23"/>
  <c r="M24" i="23" s="1"/>
  <c r="L25" i="23"/>
  <c r="M25" i="23" s="1"/>
  <c r="M21" i="23"/>
  <c r="L17" i="23"/>
  <c r="M17" i="23" s="1"/>
  <c r="L16" i="23"/>
  <c r="M16" i="23" s="1"/>
  <c r="A30" i="25"/>
  <c r="M28" i="27" l="1"/>
  <c r="M27" i="26"/>
  <c r="M28" i="26" s="1"/>
  <c r="M30" i="23"/>
  <c r="M31" i="23" s="1"/>
  <c r="M32" i="23" s="1"/>
  <c r="L26" i="22"/>
  <c r="M26" i="22" s="1"/>
  <c r="L25" i="22"/>
  <c r="M25" i="22" s="1"/>
  <c r="L24" i="22"/>
  <c r="M24" i="22" s="1"/>
  <c r="L23" i="22"/>
  <c r="M23" i="22" s="1"/>
  <c r="L22" i="22"/>
  <c r="M22" i="22" s="1"/>
  <c r="L21" i="22"/>
  <c r="M21" i="22" s="1"/>
  <c r="L20" i="22"/>
  <c r="M20" i="22" s="1"/>
  <c r="L19" i="22"/>
  <c r="M19" i="22" s="1"/>
  <c r="L18" i="22"/>
  <c r="M18" i="22" s="1"/>
  <c r="L17" i="22"/>
  <c r="M17" i="22" s="1"/>
  <c r="L16" i="22"/>
  <c r="M16" i="22" s="1"/>
  <c r="L18" i="21"/>
  <c r="M18" i="21" s="1"/>
  <c r="L19" i="21"/>
  <c r="M19" i="21" s="1"/>
  <c r="L20" i="21"/>
  <c r="M20" i="21" s="1"/>
  <c r="L21" i="21"/>
  <c r="M21" i="21" s="1"/>
  <c r="L22" i="21"/>
  <c r="M22" i="21" s="1"/>
  <c r="L23" i="21"/>
  <c r="M23" i="21" s="1"/>
  <c r="L25" i="21"/>
  <c r="M25" i="21" s="1"/>
  <c r="L24" i="21"/>
  <c r="M24" i="21" s="1"/>
  <c r="L17" i="21"/>
  <c r="M17" i="21" s="1"/>
  <c r="L16" i="21"/>
  <c r="M16" i="21" s="1"/>
  <c r="A30" i="26"/>
  <c r="A34" i="23"/>
  <c r="M29" i="21" l="1"/>
  <c r="M29" i="22"/>
  <c r="M30" i="22" s="1"/>
  <c r="M31" i="22" s="1"/>
  <c r="M30" i="21"/>
  <c r="M31" i="21" s="1"/>
  <c r="L21" i="20"/>
  <c r="M21" i="20" s="1"/>
  <c r="L20" i="20"/>
  <c r="M20" i="20" s="1"/>
  <c r="L19" i="20"/>
  <c r="M19" i="20" s="1"/>
  <c r="L18" i="20"/>
  <c r="M18" i="20" s="1"/>
  <c r="L17" i="20"/>
  <c r="M17" i="20" s="1"/>
  <c r="L16" i="20"/>
  <c r="M16" i="20" s="1"/>
  <c r="L18" i="19"/>
  <c r="M18" i="19" s="1"/>
  <c r="L19" i="19"/>
  <c r="M19" i="19" s="1"/>
  <c r="L20" i="19"/>
  <c r="M20" i="19" s="1"/>
  <c r="L21" i="19"/>
  <c r="M21" i="19" s="1"/>
  <c r="L22" i="19"/>
  <c r="M22" i="19" s="1"/>
  <c r="L23" i="19"/>
  <c r="M23" i="19" s="1"/>
  <c r="L24" i="19"/>
  <c r="M24" i="19" s="1"/>
  <c r="L25" i="19"/>
  <c r="M25" i="19" s="1"/>
  <c r="L17" i="19"/>
  <c r="M17" i="19" s="1"/>
  <c r="L16" i="19"/>
  <c r="M16" i="19" s="1"/>
  <c r="A33" i="21"/>
  <c r="A33" i="22"/>
  <c r="M27" i="19" l="1"/>
  <c r="M28" i="19" s="1"/>
  <c r="M29" i="19" s="1"/>
  <c r="M23" i="20"/>
  <c r="M24" i="20" s="1"/>
  <c r="M25" i="20" s="1"/>
  <c r="L16" i="18"/>
  <c r="M16" i="18" s="1"/>
  <c r="M17" i="18" s="1"/>
  <c r="L20" i="17"/>
  <c r="M20" i="17" s="1"/>
  <c r="L18" i="17"/>
  <c r="M18" i="17" s="1"/>
  <c r="L19" i="17"/>
  <c r="M19" i="17" s="1"/>
  <c r="L17" i="17"/>
  <c r="M17" i="17" s="1"/>
  <c r="L16" i="17"/>
  <c r="M16" i="17" s="1"/>
  <c r="A27" i="20"/>
  <c r="A31" i="19"/>
  <c r="M21" i="17" l="1"/>
  <c r="M22" i="17" s="1"/>
  <c r="M23" i="17" s="1"/>
  <c r="M18" i="18"/>
  <c r="M19" i="18" s="1"/>
  <c r="L18" i="16"/>
  <c r="M18" i="16" s="1"/>
  <c r="L17" i="16"/>
  <c r="M17" i="16" s="1"/>
  <c r="L16" i="16"/>
  <c r="M16" i="16" s="1"/>
  <c r="L17" i="15"/>
  <c r="M17" i="15" s="1"/>
  <c r="L18" i="15"/>
  <c r="M18" i="15" s="1"/>
  <c r="L19" i="15"/>
  <c r="M19" i="15" s="1"/>
  <c r="L20" i="15"/>
  <c r="M20" i="15" s="1"/>
  <c r="L21" i="15"/>
  <c r="M21" i="15" s="1"/>
  <c r="L22" i="15"/>
  <c r="M22" i="15" s="1"/>
  <c r="L23" i="15"/>
  <c r="M23" i="15" s="1"/>
  <c r="L24" i="15"/>
  <c r="M24" i="15" s="1"/>
  <c r="L25" i="15"/>
  <c r="M25" i="15" s="1"/>
  <c r="L16" i="15"/>
  <c r="M16" i="15" s="1"/>
  <c r="A25" i="17"/>
  <c r="A21" i="18"/>
  <c r="M27" i="15" l="1"/>
  <c r="M20" i="16"/>
  <c r="M28" i="15"/>
  <c r="M29" i="15" s="1"/>
  <c r="L17" i="14"/>
  <c r="M17" i="14" s="1"/>
  <c r="L18" i="14"/>
  <c r="M18" i="14" s="1"/>
  <c r="L16" i="14"/>
  <c r="M16" i="14" s="1"/>
  <c r="L21" i="13"/>
  <c r="M21" i="13" s="1"/>
  <c r="L17" i="13"/>
  <c r="M17" i="13" s="1"/>
  <c r="L18" i="13"/>
  <c r="M18" i="13" s="1"/>
  <c r="L19" i="13"/>
  <c r="M19" i="13" s="1"/>
  <c r="L20" i="13"/>
  <c r="M20" i="13" s="1"/>
  <c r="L16" i="13"/>
  <c r="M16" i="13" s="1"/>
  <c r="L17" i="12"/>
  <c r="M17" i="12" s="1"/>
  <c r="L16" i="12"/>
  <c r="M16" i="12" s="1"/>
  <c r="L26" i="11"/>
  <c r="M26" i="11" s="1"/>
  <c r="L18" i="11"/>
  <c r="M18" i="11" s="1"/>
  <c r="L19" i="11"/>
  <c r="M19" i="11" s="1"/>
  <c r="L20" i="11"/>
  <c r="M20" i="11" s="1"/>
  <c r="L21" i="11"/>
  <c r="M21" i="11" s="1"/>
  <c r="L22" i="11"/>
  <c r="M22" i="11" s="1"/>
  <c r="L23" i="11"/>
  <c r="M23" i="11" s="1"/>
  <c r="L24" i="11"/>
  <c r="M24" i="11" s="1"/>
  <c r="L25" i="11"/>
  <c r="M25" i="11" s="1"/>
  <c r="L17" i="11"/>
  <c r="L16" i="11"/>
  <c r="M16" i="11" s="1"/>
  <c r="L27" i="11"/>
  <c r="L28" i="11"/>
  <c r="A31" i="15"/>
  <c r="M20" i="14" l="1"/>
  <c r="M19" i="12"/>
  <c r="M21" i="16"/>
  <c r="M22" i="16" s="1"/>
  <c r="M21" i="14"/>
  <c r="M22" i="14" s="1"/>
  <c r="M23" i="13"/>
  <c r="M24" i="13" s="1"/>
  <c r="M25" i="13" s="1"/>
  <c r="M20" i="12"/>
  <c r="M21" i="12" s="1"/>
  <c r="M17" i="11"/>
  <c r="M30" i="11" s="1"/>
  <c r="A24" i="14"/>
  <c r="A23" i="12"/>
  <c r="A24" i="16"/>
  <c r="A27" i="13"/>
  <c r="M31" i="11" l="1"/>
  <c r="M32" i="11" s="1"/>
  <c r="A34" i="11"/>
</calcChain>
</file>

<file path=xl/sharedStrings.xml><?xml version="1.0" encoding="utf-8"?>
<sst xmlns="http://schemas.openxmlformats.org/spreadsheetml/2006/main" count="2838" uniqueCount="601">
  <si>
    <t>Số tài khoản:</t>
  </si>
  <si>
    <t>STT</t>
  </si>
  <si>
    <t>Tên hàng hóa, dịch vụ</t>
  </si>
  <si>
    <t>Đơn vị tính</t>
  </si>
  <si>
    <t>Số lượng</t>
  </si>
  <si>
    <t>Đơn giá</t>
  </si>
  <si>
    <t>Thành tiền</t>
  </si>
  <si>
    <t>(1)</t>
  </si>
  <si>
    <t>(2)</t>
  </si>
  <si>
    <t>(3)</t>
  </si>
  <si>
    <t>(4)</t>
  </si>
  <si>
    <t>(5)</t>
  </si>
  <si>
    <t xml:space="preserve"> (6)=(4)x(5)</t>
  </si>
  <si>
    <t/>
  </si>
  <si>
    <t>Cộng tiền hàng:</t>
  </si>
  <si>
    <t>Tiền thuế GTGT:</t>
  </si>
  <si>
    <t>Tổng cộng tiền thanh toán:</t>
  </si>
  <si>
    <t>Người mua hàng</t>
  </si>
  <si>
    <t>Người bán hàng</t>
  </si>
  <si>
    <t xml:space="preserve"> (Ký, ghi rõ họ tên)</t>
  </si>
  <si>
    <t>PHIẾU XUẤT</t>
  </si>
  <si>
    <t>Thuế GTGT:</t>
  </si>
  <si>
    <t>TỔNG CỤC ĐƯỜNG BỘ VIỆT NAM</t>
  </si>
  <si>
    <t>CỤC QUẢN LÝ ĐƯỜNG BỘ IV</t>
  </si>
  <si>
    <t xml:space="preserve"> (Ký,  ghi rõ họ tên)</t>
  </si>
  <si>
    <t>Giấy phép kinh doanh vận tải</t>
  </si>
  <si>
    <t>Phù hiệu xe container đỏ</t>
  </si>
  <si>
    <r>
      <t xml:space="preserve">Tên đơn vị: </t>
    </r>
    <r>
      <rPr>
        <b/>
        <sz val="12"/>
        <rFont val="Times New Roman"/>
        <family val="1"/>
      </rPr>
      <t>Sở GTVT Bình Dương.</t>
    </r>
  </si>
  <si>
    <t>Phù hiệu xe hợp đồng đỏ</t>
  </si>
  <si>
    <t>Phù hiệu xe tải đỏ</t>
  </si>
  <si>
    <t>Phù hiệu xe taxi</t>
  </si>
  <si>
    <r>
      <t xml:space="preserve">Tên đơn vị: </t>
    </r>
    <r>
      <rPr>
        <b/>
        <sz val="12"/>
        <rFont val="Times New Roman"/>
        <family val="1"/>
      </rPr>
      <t>Sở GTVT Đồng Tháp.</t>
    </r>
  </si>
  <si>
    <t>tờ</t>
  </si>
  <si>
    <t>Hình thức thanh toán: Chuyển khoản.</t>
  </si>
  <si>
    <t>Số: 01/2021/PX-CQLĐBIV</t>
  </si>
  <si>
    <t>Ngày  03   tháng 02  năm 2021</t>
  </si>
  <si>
    <t>Họ tên người mua hàng: Trần Lê Bình An</t>
  </si>
  <si>
    <r>
      <t xml:space="preserve">Tên đơn vị: </t>
    </r>
    <r>
      <rPr>
        <b/>
        <sz val="12"/>
        <rFont val="Times New Roman"/>
        <family val="1"/>
      </rPr>
      <t>Sở GTVT TP Hồ Chí Minh.</t>
    </r>
  </si>
  <si>
    <t>Địa chỉ: 63 Lý Tự Trọng, Phường Bến Nghé, Quận 1, TP Hồ Chí Minh.</t>
  </si>
  <si>
    <t>Phù hiệu xe tuyến cố định xanh</t>
  </si>
  <si>
    <t>Phù hiệu xe tuyến cố định đỏ</t>
  </si>
  <si>
    <t>Phù hiệu xe buýt</t>
  </si>
  <si>
    <t>Phù hiệu xe đầu kéo đỏ</t>
  </si>
  <si>
    <t>Phù hiệu xe hợp đồng xanh</t>
  </si>
  <si>
    <t>Phù hiệu xe trung chuyển</t>
  </si>
  <si>
    <t>Phù hiệu xe du lịch</t>
  </si>
  <si>
    <t>Số: 02/2021/PX-CQLĐBIV</t>
  </si>
  <si>
    <t>giá cũ</t>
  </si>
  <si>
    <t>Số: 03/2021/PX-CQLĐBIV</t>
  </si>
  <si>
    <t>Số: 04/2021/PX-CQLĐBIV</t>
  </si>
  <si>
    <t>Số: 05/2021/PX-CQLĐBIV</t>
  </si>
  <si>
    <t>Ngày  05   tháng 02  năm 2021</t>
  </si>
  <si>
    <t>Họ tên người mua hàng: Nguyễn Duy Long</t>
  </si>
  <si>
    <r>
      <t xml:space="preserve">Tên đơn vị: </t>
    </r>
    <r>
      <rPr>
        <b/>
        <sz val="12"/>
        <rFont val="Times New Roman"/>
        <family val="1"/>
      </rPr>
      <t>Sở GTVT Tây Ninh.</t>
    </r>
  </si>
  <si>
    <t>Địa chỉ: 129 đường 30/4, phường 2, TP Tây Ninh.</t>
  </si>
  <si>
    <t>Nguyễn Duy Long</t>
  </si>
  <si>
    <t>Võ Thị Phượng</t>
  </si>
  <si>
    <t>Số: 06/2021/PX-CQLĐBIV</t>
  </si>
  <si>
    <t>Phù hiệu xe cotainer đỏ</t>
  </si>
  <si>
    <t>Số: 08/2021/PX-CQLĐBIV</t>
  </si>
  <si>
    <t>Số: 07/2021/PX-CQLĐBIV</t>
  </si>
  <si>
    <t>Họ tên người mua hàng: Tạ Kế Hiền</t>
  </si>
  <si>
    <t>Địa chỉ: 63 Lý Tự Trọng, phường Bến Nghé, Quận 1, TP Hồ Chí Minh.</t>
  </si>
  <si>
    <t>Tạ Kế Hiền</t>
  </si>
  <si>
    <t>Số: 09/2021/PX-CQLĐBIV</t>
  </si>
  <si>
    <t>Họ tên người mua hàng: Nguyễn Thanh Tâm</t>
  </si>
  <si>
    <t>Địa chỉ: 153 Quốc lộ 30, Phường Mỹ Phú, TP Cao Lãnh, Đồng Tháp.</t>
  </si>
  <si>
    <t>Phù hiệu xe TCĐ xanh</t>
  </si>
  <si>
    <t>Phù hiệu xe TCĐ đỏ</t>
  </si>
  <si>
    <t>Phù hiệu xe container</t>
  </si>
  <si>
    <t>Nguyễn Thanh Tâm</t>
  </si>
  <si>
    <t>Số: 10 / 2021 /PX-CQLĐBIV</t>
  </si>
  <si>
    <t>Số: 11 / 2021 /PX-CQLĐBIV</t>
  </si>
  <si>
    <t>Ngày  22   tháng 02  năm 2021</t>
  </si>
  <si>
    <t>Họ tên người mua hàng: Phạm Thị Bé Thơm</t>
  </si>
  <si>
    <r>
      <t xml:space="preserve">Tên đơn vị: </t>
    </r>
    <r>
      <rPr>
        <b/>
        <sz val="12"/>
        <rFont val="Times New Roman"/>
        <family val="1"/>
      </rPr>
      <t>Sở GTVT Long An.</t>
    </r>
  </si>
  <si>
    <t>Phù hiệu xe đầu kéo</t>
  </si>
  <si>
    <t>Phạm Thị Bé Thơm</t>
  </si>
  <si>
    <t>Địa chỉ: 66 Hùng Vương, Phường 2, TP Tân An, Long An</t>
  </si>
  <si>
    <t>Số:  12 / 2021 /PX-CQLĐBIV</t>
  </si>
  <si>
    <t>Phù hiệu xe nội bộ</t>
  </si>
  <si>
    <t xml:space="preserve">Giấy phép kinh doanh vận tải </t>
  </si>
  <si>
    <t>bộ</t>
  </si>
  <si>
    <t>Số:  13 / 2021 /PX-CQLĐBIV</t>
  </si>
  <si>
    <t>Ngày  25   tháng 02  năm 2021</t>
  </si>
  <si>
    <t>Họ tên người mua hàng: Võ Thành Công</t>
  </si>
  <si>
    <r>
      <t xml:space="preserve">Tên đơn vị: </t>
    </r>
    <r>
      <rPr>
        <b/>
        <sz val="12"/>
        <rFont val="Times New Roman"/>
        <family val="1"/>
      </rPr>
      <t>Sở GTVT Đồng Nai</t>
    </r>
  </si>
  <si>
    <t>Địa chỉ: 18 Phan Chu Trinh, Phường Quang Vinh, TP Biên Hòa, Đồng Nai</t>
  </si>
  <si>
    <t>Số:  14 / 2021 /PX-CQLĐBIV</t>
  </si>
  <si>
    <t>Số:  15 / 2021 /PX-CQLĐBIV</t>
  </si>
  <si>
    <t>Họ tên người mua hàng: Nguyễn Thị Thu Thảo</t>
  </si>
  <si>
    <t>Nguyễn Thị Thu Thảo</t>
  </si>
  <si>
    <t>GPLV VN-Lào-Campuchia</t>
  </si>
  <si>
    <t>GPLV VN-Lào</t>
  </si>
  <si>
    <t>GPLV VN-Campuchia</t>
  </si>
  <si>
    <t>Số:  16 / 2021 /PX-CQLĐBIV</t>
  </si>
  <si>
    <t>Họ tên người mua hàng: Phạm Thị Minh</t>
  </si>
  <si>
    <r>
      <t xml:space="preserve">Tên đơn vị: </t>
    </r>
    <r>
      <rPr>
        <b/>
        <sz val="12"/>
        <rFont val="Times New Roman"/>
        <family val="1"/>
      </rPr>
      <t>Sở GTVT Kiên Giang.</t>
    </r>
  </si>
  <si>
    <t>Địa chỉ: 1190 Nguyễn Trung Trực, Phường An Bình, TP Rạch Giá, Kiên Giang.</t>
  </si>
  <si>
    <t>Số:  17 / 2021 /PX-CQLĐBIV</t>
  </si>
  <si>
    <t>Phạm Thị Minh</t>
  </si>
  <si>
    <t>Số:  18 / 2021 /PX-CQLĐBIV</t>
  </si>
  <si>
    <t>Số:  19 / 2021 /PX-CQLĐBIV</t>
  </si>
  <si>
    <t>Số:  20 / 2021 /PX-CQLĐBIV</t>
  </si>
  <si>
    <t>Ngày  26   tháng 02  năm 2021</t>
  </si>
  <si>
    <t>Nguyễn Ánh Tuyết</t>
  </si>
  <si>
    <t>Họ tên người mua hàng: Nguyễn Ánh Tuyết.</t>
  </si>
  <si>
    <t>Địa chỉ: Tầng 12A, Tháp A, TTHC tỉnh Bình Dương, P. Hòa Phú, Thủ Dầu Một, Bình Dương.</t>
  </si>
  <si>
    <t>Số:  21 / 2021 /PX-CQLĐBIV</t>
  </si>
  <si>
    <t>Họ tên người mua hàng: Lê Ngọc Bảo Trân</t>
  </si>
  <si>
    <r>
      <t xml:space="preserve">Tên đơn vị: </t>
    </r>
    <r>
      <rPr>
        <b/>
        <sz val="12"/>
        <rFont val="Times New Roman"/>
        <family val="1"/>
      </rPr>
      <t>Sở GTVT Cần Thơ</t>
    </r>
  </si>
  <si>
    <t>Lê Ngọc Bảo Trân</t>
  </si>
  <si>
    <t>Số:  22 / 2021 /PX-CQLĐBIV</t>
  </si>
  <si>
    <t>Địa chỉ: 63 Lý Tự Trọng, Phường Bến Nghé, Quận 1, TP Hồ Chí Minh</t>
  </si>
  <si>
    <t>Phù hiệu xe tải</t>
  </si>
  <si>
    <t>Trần Lê Bình An</t>
  </si>
  <si>
    <t>Địa chỉ: 1B Ngô Hữu Hạnh, Phường Tân An, Quận Ninh Kiều, TP Cần Thơ.</t>
  </si>
  <si>
    <t>Số:  23 / 2021 /PX-CQLĐBIV</t>
  </si>
  <si>
    <t>Họ tên người mua hàng: Lê Thái Tố</t>
  </si>
  <si>
    <r>
      <t xml:space="preserve">Tên đơn vị: </t>
    </r>
    <r>
      <rPr>
        <b/>
        <sz val="12"/>
        <rFont val="Times New Roman"/>
        <family val="1"/>
      </rPr>
      <t>Sở GTVT Cà Mau</t>
    </r>
  </si>
  <si>
    <t>Lê Thái Tố</t>
  </si>
  <si>
    <t>Số:  24 / 2021 /PX-CQLĐBIV</t>
  </si>
  <si>
    <t>Ngày  04   tháng 03  năm 2021</t>
  </si>
  <si>
    <t>Họ tên người mua hàng: Lê Thanh Nhàn</t>
  </si>
  <si>
    <r>
      <t xml:space="preserve">Tên đơn vị: </t>
    </r>
    <r>
      <rPr>
        <b/>
        <sz val="12"/>
        <rFont val="Times New Roman"/>
        <family val="1"/>
      </rPr>
      <t>Sở GTVT An Giang</t>
    </r>
  </si>
  <si>
    <t>Địa chỉ: 01 Lý Thường Kiệt, Phường Mỹ Bình, TP Long Xuyên, An Giang.</t>
  </si>
  <si>
    <t>Lê Thanh Nhàn</t>
  </si>
  <si>
    <t>Số:  25 / 2021 /PX-CQLĐBIV</t>
  </si>
  <si>
    <t>Ngày  08   tháng 03  năm 2021</t>
  </si>
  <si>
    <t>Họ tên người mua hàng: Tạ Quốc Trí</t>
  </si>
  <si>
    <r>
      <t xml:space="preserve">Tên đơn vị: </t>
    </r>
    <r>
      <rPr>
        <b/>
        <sz val="12"/>
        <rFont val="Times New Roman"/>
        <family val="1"/>
      </rPr>
      <t>Sở GTVT Bạc Liêu</t>
    </r>
  </si>
  <si>
    <t>Địa chỉ: 09 Nguyễn Tất Thành, Phường 1, TP Bạc Liêu.</t>
  </si>
  <si>
    <t>Kèm theo PXK số 12 (06/01/2021) và PXK số 54 (08/03/2021) của Phòng ATGT</t>
  </si>
  <si>
    <t>Tạ Quốc Trí</t>
  </si>
  <si>
    <t>Số:  26 / 2021 /PX-CQLĐBIV</t>
  </si>
  <si>
    <t>Ngày  11   tháng 03  năm 2021</t>
  </si>
  <si>
    <t>Họ tên người mua hàng: Nguyễn Ngọc Hưng</t>
  </si>
  <si>
    <r>
      <t xml:space="preserve">Tên đơn vị: </t>
    </r>
    <r>
      <rPr>
        <b/>
        <sz val="12"/>
        <rFont val="Times New Roman"/>
        <family val="1"/>
      </rPr>
      <t>Sở GTVT Vĩnh Long.</t>
    </r>
  </si>
  <si>
    <t>Địa chỉ: 83 đường 30/4, phường 1, TP Vĩnh Long</t>
  </si>
  <si>
    <t>Nguyễn Ngọc Hưng</t>
  </si>
  <si>
    <t>PHIẾU XUẤT HÓA ĐƠN</t>
  </si>
  <si>
    <t>Kèm theo PXK số 15 (06/01/2021), số 31 (19/01/2021) và PXK số 55 (11/03/2021) của Phòng ATGT</t>
  </si>
  <si>
    <t>Số:  27 / 2021 /PX-CQLĐBIV</t>
  </si>
  <si>
    <t>Họ tên người mua hàng: Trần Lê Xuân.</t>
  </si>
  <si>
    <r>
      <t xml:space="preserve">Tên đơn vị: </t>
    </r>
    <r>
      <rPr>
        <b/>
        <sz val="12"/>
        <rFont val="Times New Roman"/>
        <family val="1"/>
      </rPr>
      <t>Sở GTVT Đắk Nông.</t>
    </r>
  </si>
  <si>
    <t>Trần Lê Xuân</t>
  </si>
  <si>
    <t>Kèm theo PXK số 04 (05/01/2021) và PXK số 56 (11/03/2021) của Phòng ATGT</t>
  </si>
  <si>
    <t>Địa chỉ: 02 Đinh Tiên Hoàng, P. Nghĩa Tân, TX. Gia Nghĩa, Đắk Nông.</t>
  </si>
  <si>
    <t>Số:  28 / 2021 /PX-CQLĐBIV</t>
  </si>
  <si>
    <t>Ngày  15   tháng 03  năm 2021</t>
  </si>
  <si>
    <t>Họ tên người mua hàng: Nguyễn Thị Quỳnh Trang</t>
  </si>
  <si>
    <r>
      <t xml:space="preserve">Tên đơn vị: </t>
    </r>
    <r>
      <rPr>
        <b/>
        <sz val="12"/>
        <rFont val="Times New Roman"/>
        <family val="1"/>
      </rPr>
      <t>Sở GTVT Bà Rịa - Vũng Tàu.</t>
    </r>
  </si>
  <si>
    <t>Kèm theo PXK số 30 (19/01/2021), PXK số 37 (27/01/2021) và PXK số 57 (15/03/2021) của Phòng ATGT</t>
  </si>
  <si>
    <t>Nguyễn Thị Quỳnh Trang</t>
  </si>
  <si>
    <t>Địa chỉ: 198 Bạch Đằng, Phường Phước Trung, TP Bà Rịa, tỉnh Bà Rịa - Vũng Tàu.</t>
  </si>
  <si>
    <t>Số:  29 / 2021 /PX-CQLĐBIV</t>
  </si>
  <si>
    <t>Ngày  17   tháng 03  năm 2021</t>
  </si>
  <si>
    <t>Họ tên người mua hàng: Lê Phước Vinh.</t>
  </si>
  <si>
    <t>Lê Phước Vinh</t>
  </si>
  <si>
    <t>Kèm theo PXK số 58 (17/03/2021) của Phòng ATGT</t>
  </si>
  <si>
    <t>Số:  30 / 2021 /PX-CQLĐBIV</t>
  </si>
  <si>
    <t>Họ tên người mua hàng: Lưu Quốc Tuấn</t>
  </si>
  <si>
    <r>
      <t xml:space="preserve">Tên đơn vị: </t>
    </r>
    <r>
      <rPr>
        <b/>
        <sz val="12"/>
        <rFont val="Times New Roman"/>
        <family val="1"/>
      </rPr>
      <t>Sở GTVT Tiền Giang.</t>
    </r>
  </si>
  <si>
    <t>Lưu Quốc Tuấn</t>
  </si>
  <si>
    <t>Kèm theo PXK số 01 (04/01/2021), PXK số 26 (18/01/2021) và PXK số 45 (08/02/2021) của Phòng ATGT</t>
  </si>
  <si>
    <t>Địa chỉ: 391 Hùng Vương, xã Đạo Thạnh, TP Mỹ Tho, Tiền Giang.</t>
  </si>
  <si>
    <t>Số:  31 / 2021 /PX-CQLĐBIV</t>
  </si>
  <si>
    <t>Ngày  18   tháng 03  năm 2021</t>
  </si>
  <si>
    <t>Họ tên người mua hàng: Nguyễn Thành Nguyên</t>
  </si>
  <si>
    <r>
      <t xml:space="preserve">Tên đơn vị: </t>
    </r>
    <r>
      <rPr>
        <b/>
        <sz val="12"/>
        <rFont val="Times New Roman"/>
        <family val="1"/>
      </rPr>
      <t>Sở GTVT Ninh Thuận</t>
    </r>
  </si>
  <si>
    <t>Địa chỉ: 142 đường 21/8, phường Phước Mỹ, TP Phan Rang - Tháp Chàm, tỉnh Ninh Thuận.</t>
  </si>
  <si>
    <t>Nguyễn Thành Nguyên</t>
  </si>
  <si>
    <t>Kèm theo PXK số 34 (22/01/2021) và PXK số 59 (17/03/2021) của Phòng ATGT</t>
  </si>
  <si>
    <t>Số:  32 / 2021 /PX-CQLĐBIV</t>
  </si>
  <si>
    <t>Ngày  24   tháng 03  năm 2021</t>
  </si>
  <si>
    <r>
      <t xml:space="preserve">Tên đơn vị: </t>
    </r>
    <r>
      <rPr>
        <b/>
        <sz val="12"/>
        <rFont val="Times New Roman"/>
        <family val="1"/>
      </rPr>
      <t>Sở GTVT Sóc Trăng.</t>
    </r>
  </si>
  <si>
    <t>Địa chỉ: 20 Trần Hưng Đạo, Phường 2, TP Sóc Trăng</t>
  </si>
  <si>
    <t>Họ tên người mua hàng: Đỗ Văn Sang</t>
  </si>
  <si>
    <t>Đỗ Văn Sang</t>
  </si>
  <si>
    <t>Kèm theo PXK số 14 (06/01/2021), PXK số 24 (15/01/2021) và PXK số 60 (24/03/2021) của Phòng ATGT</t>
  </si>
  <si>
    <t>Số:  33 / 2021 /PX-CQLĐBIV</t>
  </si>
  <si>
    <t>Họ tên người mua hàng: Trần Đình Trí</t>
  </si>
  <si>
    <r>
      <t xml:space="preserve">Tên đơn vị: </t>
    </r>
    <r>
      <rPr>
        <b/>
        <sz val="12"/>
        <rFont val="Times New Roman"/>
        <family val="1"/>
      </rPr>
      <t>Sở GTVT Lâm Đồng.</t>
    </r>
  </si>
  <si>
    <t>Trần Đình Trí</t>
  </si>
  <si>
    <t>Kèm theo PXK số 06 (05/01/2021) và PXK số 61 (24/03/2021) của Phòng ATGT</t>
  </si>
  <si>
    <t>Địa chỉ: Trung tâm hành chính tỉnh Lâm Đồng.</t>
  </si>
  <si>
    <t>Số:  34 / 2021 /PX-CQLĐBIV</t>
  </si>
  <si>
    <t>Ngày  31   tháng 03  năm 2021</t>
  </si>
  <si>
    <t>Kèm theo PXK số 63 (31/03/2021) của Phòng ATGT</t>
  </si>
  <si>
    <t>Địa chỉ: 209 đường 30/4, phường 2, TP Tây Ninh, tỉnh Tây Ninh.</t>
  </si>
  <si>
    <t>Số:  35 / 2021 /PX-CQLĐBIV</t>
  </si>
  <si>
    <t>Ngày  07   tháng 04  năm 2021</t>
  </si>
  <si>
    <t>Họ tên người mua hàng: Trần Lê Bình An.</t>
  </si>
  <si>
    <r>
      <t xml:space="preserve">Tên đơn vị: </t>
    </r>
    <r>
      <rPr>
        <b/>
        <sz val="12"/>
        <rFont val="Times New Roman"/>
        <family val="1"/>
      </rPr>
      <t>Sở GTVT Thành phố Hồ Chí Minh.</t>
    </r>
  </si>
  <si>
    <t>Kèm theo PXK số 64 (07/04/2021) của Phòng ATGT</t>
  </si>
  <si>
    <t>Số:  36 / 2021 /PX-CQLĐBIV</t>
  </si>
  <si>
    <t>Ngày  09   tháng 04  năm 2021</t>
  </si>
  <si>
    <t>Họ tên người mua hàng: Đặng Văn Thanh.</t>
  </si>
  <si>
    <r>
      <t xml:space="preserve">Tên đơn vị: </t>
    </r>
    <r>
      <rPr>
        <b/>
        <sz val="12"/>
        <rFont val="Times New Roman"/>
        <family val="1"/>
      </rPr>
      <t>Sở GTVT Cà Mau.</t>
    </r>
  </si>
  <si>
    <t>Đặng Văn Thanh</t>
  </si>
  <si>
    <t>Địa chỉ: 269 Trần Hưng Đạo, phường 5, TP Cà Mau.</t>
  </si>
  <si>
    <t>Kèm theo PXK số 65 (09/04/2021) của Phòng ATGT</t>
  </si>
  <si>
    <t>Số:  37 / 2021 /PX-CQLĐBIV</t>
  </si>
  <si>
    <t>Họ tên người mua hàng: Lâm Vĩnh Hùng</t>
  </si>
  <si>
    <r>
      <t xml:space="preserve">Tên đơn vị: </t>
    </r>
    <r>
      <rPr>
        <b/>
        <sz val="12"/>
        <rFont val="Times New Roman"/>
        <family val="1"/>
      </rPr>
      <t>Sở GTVT Bình Thuận</t>
    </r>
  </si>
  <si>
    <t>Lâm Vĩnh Hùng</t>
  </si>
  <si>
    <t>Kèm theo PXK số 19 (07/01/2021) và PXK số 66 (09/04/2021) của Phòng ATGT</t>
  </si>
  <si>
    <t>Địa chỉ: 239 Trần Hưng Đạo, Phường Phú Thủy, TP Phan Thiết, Bình Thuận.</t>
  </si>
  <si>
    <t>Hình thức thanh toán: Tiền mặt.</t>
  </si>
  <si>
    <t>Số:  38 / 2021 /PX-CQLĐBIV</t>
  </si>
  <si>
    <t>Ngày  12   tháng 04  năm 2021</t>
  </si>
  <si>
    <t>Họ tên người mua hàng: Phạm Hữu Vinh</t>
  </si>
  <si>
    <r>
      <t xml:space="preserve">Tên đơn vị: </t>
    </r>
    <r>
      <rPr>
        <b/>
        <sz val="12"/>
        <rFont val="Times New Roman"/>
        <family val="1"/>
      </rPr>
      <t>Sở GTVT Bến Tre</t>
    </r>
  </si>
  <si>
    <t>Phạm Hữu Vinh</t>
  </si>
  <si>
    <t>Kèm theo PXK số 09 (05/01/2021), PXK số 25 (18/01/2021) và PXK số 67 (12/04/2021) của Phòng ATGT</t>
  </si>
  <si>
    <t>Địa chỉ: 593/B4 Nguyễn Thị Định, Khu phố 7, Bến Tre.</t>
  </si>
  <si>
    <t>Số:  39 / 2021 /PX-CQLĐBIV</t>
  </si>
  <si>
    <t>Ngày  26   tháng 04  năm 2021</t>
  </si>
  <si>
    <t>Họ tên người mua hàng: Nguyễn Quang Dũng.</t>
  </si>
  <si>
    <r>
      <t xml:space="preserve">Tên đơn vị: </t>
    </r>
    <r>
      <rPr>
        <b/>
        <sz val="12"/>
        <rFont val="Times New Roman"/>
        <family val="1"/>
      </rPr>
      <t>Sở GTVT Hậu Giang</t>
    </r>
  </si>
  <si>
    <t>Nguyễn Quang Dũng</t>
  </si>
  <si>
    <t>Kèm theo PXK số 68 (26/04/2021) của Phòng ATGT</t>
  </si>
  <si>
    <t>Địa chỉ: 01 Điện Biên Phủ, khu hành chính UBND tỉnh, phường 5, TP Vị Thanh, Hậu Giang.</t>
  </si>
  <si>
    <t>Số:  40 / 2021 /PX-CQLĐBIV</t>
  </si>
  <si>
    <t>Ngày  04   tháng 05  năm 2021</t>
  </si>
  <si>
    <t>Họ tên người mua hàng: Thạch Sa Na</t>
  </si>
  <si>
    <r>
      <t xml:space="preserve">Tên đơn vị: </t>
    </r>
    <r>
      <rPr>
        <b/>
        <sz val="12"/>
        <rFont val="Times New Roman"/>
        <family val="1"/>
      </rPr>
      <t>Sở GTVT Trà Vinh.</t>
    </r>
  </si>
  <si>
    <t>Căn cứ Luật Tiêu chuẩn và Quy chuẩn kỹ thuật ngày 29 tháng 6 năm 2006;</t>
  </si>
  <si>
    <t>Căn cứ Nghị định số 127/2007/NĐ-CP ngày 01 tháng 8 năm 2007 của Chính phủ quy định chi tiết thi hành một số điều của Luật Tiêu chuẩn và Quy chuẩn kỹ thuật;</t>
  </si>
  <si>
    <t>Căn cứ Nghị định số 51/2008/NĐ-CP ngày 22 tháng 4 năm 2008 của Chính phủ quy định chức năng, nhiệm vụ, quyền hạn và cơ cấu tổ chức của Bộ Giao thông vận tải;</t>
  </si>
  <si>
    <t>Xét đề nghị của Vụ trưởng Vụ Khoa học Công nghệ và Tổng cục trưởng Tổng cục Đường bộ Việt Nam;</t>
  </si>
  <si>
    <t>Bộ trưởng Bộ Giao thông vận tải ban hành Thông tư về “Quy chuẩn kỹ thuật quốc gia về trạm dừng nghỉ đường bộ".</t>
  </si>
  <si>
    <t>Lời nói đầu</t>
  </si>
  <si>
    <t>QCVN 43 : 2012/BGTVT do Tổng cục Đường bộ Việt Nam soạn thảo, Bộ Khoa học và Công nghệ thẩm định, Bộ Giao thông vận tải ban hành theo Thông tư số 48/2012/TT-BGTVT ngày 15 tháng 11 năm 2012.</t>
  </si>
  <si>
    <t>I. QUY ĐỊNH CHUNG</t>
  </si>
  <si>
    <t>1.1. Phạm vi điều chỉnh</t>
  </si>
  <si>
    <t>1.2. Đối tượng áp dụng</t>
  </si>
  <si>
    <t>1.3. Tài liệu viện dẫn</t>
  </si>
  <si>
    <t>1.4. Giải thích từ ngữ</t>
  </si>
  <si>
    <t>II. QUY ĐỊNH KỸ THUẬT</t>
  </si>
  <si>
    <t>2.1. Quy định chung</t>
  </si>
  <si>
    <t>2.2. Quy định về các hạng mục công trình cơ bản</t>
  </si>
  <si>
    <t>2.2.2. Công trình dịch vụ thương mại</t>
  </si>
  <si>
    <t>2.3. Quy định về diện tích tối thiểu và các hạng mục công trình</t>
  </si>
  <si>
    <t>2.3.3. Quy định về nơi nghỉ ngơi của lái xe và hành khách</t>
  </si>
  <si>
    <t>2.3.4. Quy định về khu vệ sinh</t>
  </si>
  <si>
    <t>2.3.5. Quy định về nơi cung cấp thông tin</t>
  </si>
  <si>
    <t>2.3.6. Quy định về khu vực giới thiệu và bán hàng hóa</t>
  </si>
  <si>
    <t>2.3.7. Quy định về khu vực phục vụ ăn uống, giải khát</t>
  </si>
  <si>
    <t>2.4. Quy định về phòng chống cháy nổ, vệ sinh môi trường</t>
  </si>
  <si>
    <t>III. QUY ĐỊNH VỀ QUẢN LÝ</t>
  </si>
  <si>
    <t>3.1. Nội dung quản lý</t>
  </si>
  <si>
    <t>3.1.2. Thẩm quyền công bố đưa trạm dừng nghỉ vào khai thác</t>
  </si>
  <si>
    <t>3.1.4. Quy định về kiểm tra, giám sát hoạt động của trạm dừng nghỉ</t>
  </si>
  <si>
    <t>3.2. Trách nhiệm quản lý nhà nước</t>
  </si>
  <si>
    <t>3.2.1. Trách nhiệm của Bộ Giao thông vận tải</t>
  </si>
  <si>
    <t>3.2.2. Trách nhiệm của Tổng cục Đường bộ Việt Nam</t>
  </si>
  <si>
    <t>3.3. Trách nhiệm của chủ đầu tư, đơn vị khai thác và người sử dụng trạm dừng nghỉ</t>
  </si>
  <si>
    <t>3.3.1. Trách nhiệm của chủ đầu tư</t>
  </si>
  <si>
    <t>3.3.2. Trách nhiệm của đơn vị khai thác trạm dừng nghỉ</t>
  </si>
  <si>
    <t>3.3.3. Trách nhiệm của người sử dụng trạm dừng nghỉ</t>
  </si>
  <si>
    <t>IV. TỔ CHỨC THỰC HIỆN</t>
  </si>
  <si>
    <t xml:space="preserve">QUY CHUẨN KỸ THUẬT QUỐC GIA </t>
  </si>
  <si>
    <t>VỀ TRẠM DỪNG NGHỈ ĐƯỜNG BỘ</t>
  </si>
  <si>
    <t>National technical regulation on Roadside Station</t>
  </si>
  <si>
    <t>Quy chuẩn này qui định điều kiện cơ sở vật chất; các yêu cầu bắt buộc phải tuân thủ trong đầu tư, xây dựng mới, cải tạo hoặc nâng cấp các trạm dừng nghỉ đường bộ.</t>
  </si>
  <si>
    <t>Quy chuẩn này áp dụng đối với tổ chức, cá nhân đầu tư, xây dựng mới, cải tạo, nâng cấp, quản lý, khai thác trạm dừng nghỉ đường bộ; các cơ quan, tổ chức, cá nhân liên quan đến việc sử dụng dịch vụ, kiểm tra, kiểm chuẩn công bố trạm dừng nghỉ đường bộ đủ điều kiện hoạt động và quy hoạch hệ thống trạm dừng nghỉ đường bộ trong phạm vi nước Việt Nam.</t>
  </si>
  <si>
    <t>“Quy chuẩn xây dựng công trình để đảm bảo người tàn tật tiếp cận sử dụng’’ được ban hành kèm theo Quyết định số 01/2002/QĐ-BXD ngày 17 tháng 01 năm 2002 của Bộ Xây dựng.</t>
  </si>
  <si>
    <t>“Nhà ở và công trình công cộng- An toàn sinh mạng và sức khoẻ” được ban hành kèm theo Quyết định số 09/2008/QĐ-BXD ngày 06 tháng 06 năm 2008 của Bộ Xây dựng.</t>
  </si>
  <si>
    <t>“Quy chuẩn kỹ thuật quốc gia các công trình hạ tầng kỹ thuật đô thị" được ban hành kèm theo Thông tư số 02/2010/TT-BXD ngày 05 tháng 02 năm 2010 của Bộ Xây dựng.</t>
  </si>
  <si>
    <t>- QCVN 06:2010/BXD</t>
  </si>
  <si>
    <t>"Quy chuẩn kỹ thuật quốc gia về an toàn cháy cho nhà và công trình” được ban hành kèm theo Thông tư số 07/2010/TT-BXD ngày 28 tháng 7 năm 2010 của Bộ Xây dựng.</t>
  </si>
  <si>
    <t>“Quy chuẩn kỹ thuật quốc gia về chất lượng nước ăn uống” được ban hành kèm theo Thông tư số 04/2009/TT-BYT ngày 17 tháng 6 năm 2009 của Bộ Y tế.</t>
  </si>
  <si>
    <t>“Quy chuẩn kỹ thuật quốc gia về chất lượng nước sinh hoạt” được ban hành theo Thông tư số 05/2009/TT-BYT ngày 17 tháng 6 năm 2009 của Bộ Y Tế.</t>
  </si>
  <si>
    <t>- TCVN 5687:2010</t>
  </si>
  <si>
    <t>Thông gió, điều tiết không khí - Tiêu chuẩn thiết kế do Bộ KH-CN công bố năm 2010</t>
  </si>
  <si>
    <t>- TCVN 2622:1995</t>
  </si>
  <si>
    <t>Phòng cháy, chống cháy cho nhà và công trình - Yêu cầu thiết kế do Bộ Xây dựng công bố năm 1995</t>
  </si>
  <si>
    <t>- TCXDVN 264:2002</t>
  </si>
  <si>
    <t>Nhà và công trình - Nguyên tắc cơ bản xây dựng công trình để đảm bảo người tàn tật tiếp cận sử dụng do Bộ Xây dựng công bố năm 2002</t>
  </si>
  <si>
    <t>- TCXDVN 276:2003</t>
  </si>
  <si>
    <t>“Công trình công cộng - Nguyên tắc cơ bản để thiết kế" được ban hành kèm theo Quyết định số 08/2003/QĐ-BXD ngày 26 tháng 3 năm 2003 của Bộ Xây dựng.</t>
  </si>
  <si>
    <t>- TCVN 4054:2005</t>
  </si>
  <si>
    <t>Đường ô tô - Yêu cầu thiết kế do Bộ KH-CN công bố năm 2005</t>
  </si>
  <si>
    <t>- TCVN 4530: 2011</t>
  </si>
  <si>
    <t>Cửa hàng xăng dầu - Yêu cầu thiết kế do Bộ KH-CN công bố năm 2011</t>
  </si>
  <si>
    <t>- TCVN 5729:1997</t>
  </si>
  <si>
    <t>Đường ô tô cao tốc. Tiêu chuẩn thiết kế do Bộ KH-CN công bố năm 1997</t>
  </si>
  <si>
    <t>Thông tư số 39/2011/TT- BGTVT</t>
  </si>
  <si>
    <t>Hướng dẫn thực hiện một số điều của Nghị định số 11/2010/NĐ-CP ngày 24/02/2010 của Chính phủ quy định về quản lý và bảo vệ kết cấu hạ tầng giao thông đường bộ</t>
  </si>
  <si>
    <t>đ) Khu vực giới thiệu và bán hàng hóa là nơi trưng bày, giới thiệu và bán đồ lưu niệm, các sản phẩm của địa phương nơi đặt trạm dừng nghỉ và các hàng hóa khác.</t>
  </si>
  <si>
    <t>2.1.1. Trạm dừng nghỉ phải được xây dựng theo Quy hoạch trạm dừng nghỉ đã được cơ quan có thẩm quyền phê duyệt.</t>
  </si>
  <si>
    <t>2.1.2. Điểm đấu nối của đường ra vào trạm dừng nghỉ với đường quốc lộ phải được thực hiện theo đúng quy định tại Thông tư số 39/2011/TT-BGTVT ngày 18/5/2011 của Bộ Giao thông vận tải. Điểm đấu nối của đường ra, vào trạm dừng nghỉ với các đường khác (trừ đường quốc lộ) phải được thực hiện theo quy định của cơ quan quản lý nhà nước có thẩm quyền. Trường hợp trạm dừng nghỉ được sử dụng cho phương tiện lưu thông trên cả hai chiều của đường cao tốc thì phải có đường đi trên cao hoặc đi ngầm tại nơi giao cắt với đường cao tốc để sang đường. (Theo quy định tại Điều 11, 13 của TCVN 4054: 2005).</t>
  </si>
  <si>
    <t>2.1.3. Trạm dừng nghỉ có các chức năng cơ bản sau:</t>
  </si>
  <si>
    <t>a) Cung cấp dịch vụ nghỉ ngơi;</t>
  </si>
  <si>
    <t>b) Quản lý giao thông đường bộ;</t>
  </si>
  <si>
    <t>c) Cung cấp thông tin;</t>
  </si>
  <si>
    <t xml:space="preserve">d) Hỗ trợ phát triển kinh tế - xã hội địa phương; </t>
  </si>
  <si>
    <t>đ) Quảng bá bản sắc văn hóa địa phương.</t>
  </si>
  <si>
    <t>2.1.4. Các công trình, thiết bị của trạm dừng nghỉ phải được xây dựng, lắp đặt đảm bảo chất lượng và sự bền vững tương ứng với cấp công trình theo quy định tại TCXDVN 276:2003 và các quy định liên quan khác.</t>
  </si>
  <si>
    <t>2.1.5. Hệ thống điện, nước, chiếu sáng, thông tin liên lạc của trạm dừng nghỉ phải đảm bảo đồng bộ, hoàn chỉnh, tuân thủ theo các quy định để có thể cung cấp an toàn, liên tục và ổn định các dịch vụ cho người và phương tiện tham gia giao thông theo quy định tại QCVN 07 : 2010/BXD và TCXDVN 276:2003.</t>
  </si>
  <si>
    <t>2.1.6. Trạm dừng nghỉ phải có điện thoại cố định, được phủ sóng điện thoại di động và có hệ thống thiết bị truyền thanh.</t>
  </si>
  <si>
    <t>Các hạng mục công trình cơ bản của trạm dừng nghỉ được chia làm 3 nhóm gồm: Các công trình dịch vụ công; các công trình dịch vụ thương mại và các công trình bổ trợ, trong đó bắt buộc phải có các công trình từ a đến e được quy định tại điểm 2.2.1 của Quy chuẩn này (tham khảo sơ đồ bố trí mặt bằng tại Phụ lục 1).</t>
  </si>
  <si>
    <t>2.2.1. Công trình dịch vụ công (cung cấp các dịch vụ miễn phí)</t>
  </si>
  <si>
    <t>a) Bãi đỗ xe;</t>
  </si>
  <si>
    <t>b) Không gian nghỉ ngơi;</t>
  </si>
  <si>
    <t>c) Phòng nghỉ tạm thời cho lái xe;</t>
  </si>
  <si>
    <t>d) Khu vệ sinh;</t>
  </si>
  <si>
    <t>đ) Nơi cung cấp thông tin;</t>
  </si>
  <si>
    <t xml:space="preserve">e) Nơi tổ chức, phát động tuyên truyền về an toàn giao thông; </t>
  </si>
  <si>
    <t>g) Nơi trực của nhân viên cứu hộ, sơ cứu tai nạn giao thông.</t>
  </si>
  <si>
    <t>a) Khu vực phục vụ ăn uống, giải khát;</t>
  </si>
  <si>
    <t>b) Khu vực giới thiệu và bán hàng hóa;</t>
  </si>
  <si>
    <t>c) Trạm cấp nhiên liệu;</t>
  </si>
  <si>
    <t xml:space="preserve">d) Xưởng bảo dưỡng, sửa chữa phương tiện; </t>
  </si>
  <si>
    <t>đ) Nơi rửa xe;</t>
  </si>
  <si>
    <t>e) Phòng ngủ cho lái xe và hành khách lưu trú qua đêm.</t>
  </si>
  <si>
    <t>2.2.3. Công trình bổ trợ (khuyến khích)</t>
  </si>
  <si>
    <t>a) Biểu trưng của địa phương hoặc của trạm dừng nghỉ;</t>
  </si>
  <si>
    <t>b) Nơi sản xuất, chế biến đặc sản của địa phương;</t>
  </si>
  <si>
    <t>c) Nơi sinh hoạt cộng đồng (tổ chức hội chợ, hoạt động văn hóa).</t>
  </si>
  <si>
    <t>2.3.1. Phân loại và phạm vi áp dụng của từng loại trạm dừng nghỉ:</t>
  </si>
  <si>
    <t>a) Trạm dừng nghỉ được chia làm 4 loại căn cứ vào diện tích tối thiểu và các hạng mục công trình bắt buộc phải có đối với từng loại như trong bảng sau:</t>
  </si>
  <si>
    <t>TT</t>
  </si>
  <si>
    <t>Hạng mục</t>
  </si>
  <si>
    <t>Loại trạm dừng nghỉ</t>
  </si>
  <si>
    <t>Loại 1</t>
  </si>
  <si>
    <t>Loại 2</t>
  </si>
  <si>
    <t>Loại 3</t>
  </si>
  <si>
    <t>Loại 4</t>
  </si>
  <si>
    <t>Tổng diện tích mặt bằng trạm (tối thiểu)</t>
  </si>
  <si>
    <t>m2</t>
  </si>
  <si>
    <t>Bãi đỗ xe (diện tích tối thiểu)</t>
  </si>
  <si>
    <t>Đường xe ra, vào</t>
  </si>
  <si>
    <t>Đường ra, vào riêng biệt</t>
  </si>
  <si>
    <t>Đường ra, vào chung rộng tối thiểu 7,5m.</t>
  </si>
  <si>
    <t>Khu kiểm tra, bảo dưỡng, sửa chữa phương tiện</t>
  </si>
  <si>
    <t xml:space="preserve">Có </t>
  </si>
  <si>
    <t>Khuyến khích có</t>
  </si>
  <si>
    <t>Trạm cấp nhiên liệu</t>
  </si>
  <si>
    <t>Có</t>
  </si>
  <si>
    <t>Mặt sân khu vực bãi đỗ xe</t>
  </si>
  <si>
    <t>Thảm nhựa hoặc bê tông có chiều dày tối thiểu 07 cm</t>
  </si>
  <si>
    <t>Khu vệ sinh</t>
  </si>
  <si>
    <t>Phòng nghỉ tạm thời cho lái xe</t>
  </si>
  <si>
    <t>Không gian nghỉ ngơi (Khu vực có mái che và khu vực trồng cây xanh có ghế ngồi)</t>
  </si>
  <si>
    <t>Tối thiểu bằng 10% Tổng diện tích mặt bằng trạm (TCXDVN 276:2003)</t>
  </si>
  <si>
    <t>Nơi cung cấp thông tin</t>
  </si>
  <si>
    <t>Khu phục vụ ăn uống, giải khát</t>
  </si>
  <si>
    <t>Khu vực giới thiệu và bán hàng hóa</t>
  </si>
  <si>
    <t>Phòng trực của nhân viên cứu hộ, sơ cứu tai nạn giao thông</t>
  </si>
  <si>
    <t>Theo quy định của Tổng cục Đường bộ Việt Nam hoặc Sở GTVT địa phương.</t>
  </si>
  <si>
    <t>b) Phạm vi áp dụng đối với từng loại trạm dừng nghỉ:</t>
  </si>
  <si>
    <t>Quy mô, năng lực cung cấp dịch vụ của trạm dừng nghỉ được tính toán thiết kế căn cứ vào lưu lượng phương tiện, hành khách thông qua tuyến đường và điều kiện cụ thể của khu vực nơi xây dựng trạm dừng nghỉ, đồng thời phải đáp ứng được quy định sau:</t>
  </si>
  <si>
    <t>- Trên các tuyến tỉnh lộ hoặc huyện lộ xây dựng trạm dừng nghỉ từ Loại 4 trở lên.</t>
  </si>
  <si>
    <t>- Trên các tuyến quốc lộ có từ 01 đến 02 làn xe mỗi chiều xây dựng trạm dừng nghỉ từ Loại 3 trở lên.</t>
  </si>
  <si>
    <t>- Trên các tuyến quốc lộ có từ 03 làn xe mỗi chiều trở lên xây dựng trạm dừng nghỉ từ Loại 2 trở lên.</t>
  </si>
  <si>
    <t>2.3.2. Quy định về bãi đỗ xe và đường ra, vào bãi đỗ xe</t>
  </si>
  <si>
    <t>a) Khu vực bãi đỗ xe: Thiết kế hướng đỗ xe hợp lý để đáp ứng nhu cầu đỗ xe của từng loại phương tiện, đảm bảo an toàn, thuận tiện;</t>
  </si>
  <si>
    <t>c) Đường lưu thông trong trạm dừng nghỉ phải có các biển báo hiệu, vạch kẻ đường; có bán kính quay xe phù hợp (nhưng bán kính tối thiểu không nhỏ hơn 10m tính theo tim đường được quy định tại QCVN 07:2010/BXD để đảm bảo cho các loại phương tiện lưu thông an toàn trong khu vực trạm dừng nghỉ;</t>
  </si>
  <si>
    <t>d) Đường ra, vào bãi đỗ xe phải được thiết kế theo các quy định và tiêu chuẩn hiện hành, đảm bảo lưu thông, hạn chế tối thiểu xung đột giữa dòng phương tiện vào và ra và với người đi bộ.</t>
  </si>
  <si>
    <t>a) Phòng nghỉ tạm thời cho lái xe phải được trang bị ghế ngả, quạt điện hoặc điều hòa nhiệt độ.</t>
  </si>
  <si>
    <t>b) Không gian nghỉ ngơi là khu vực kết cấu kiến trúc có mái che hoặc khu vực trong cây xanh, thảm cỏ có bố trí ghế ngồi (không kể khu vực các công trình dịch vụ thương mại), số lượng ghế ngồi được tính toán căn cứ theo lưu lượng khách vào trạm dừng nghỉ, đảm bảo khách vào trạm dừng nghỉ có nơi nghỉ ngơi khi không sử dụng các dịch vụ thương mại của trạm dừng nghỉ.</t>
  </si>
  <si>
    <t>a) Khu vệ sinh phải được bố trí ở những nơi dễ quan sát, tiện cho khách sử dụng, đồng thời tránh ảnh hưởng tới các khu vực ăn uống và nghỉ ngơi của hành khách. Khu vệ sinh phải bố trí vệ sinh nam, nữ riêng và đảm bảo người khuyết tật có thể tiếp cận sử dụng; nơi vệ sinh dành cho người khuyết tật phải có biển báo theo quy ước quốc tế;</t>
  </si>
  <si>
    <t>b) Khu vệ sinh phải đảm bảo chống thấm, chống ẩm ướt, thoát mùi hôi thối, thông thoáng, tường, mặt sàn và thiết bị phải luôn sạch sẽ. Số lượng, chất lượng các loại thiết bị vệ sinh phải phù hợp với quy định của từng loại công trình theo TCXDVN 276:2003;</t>
  </si>
  <si>
    <t>c) Khu vệ sinh phải được thông gió tự nhiên trực tiếp; nếu thông gió tự nhiên không đáp ứng yêu cầu thì phải dùng thông gió cơ giới theo quy định tại TCVN 5687:2010;</t>
  </si>
  <si>
    <t>d) Nền, mặt tường khu vệ sinh phải dùng loại vật liệu không hút nước, không hút bẩn, chịu xâm thực, dễ làm vệ sinh;</t>
  </si>
  <si>
    <t>đ) Tại các vị trí bố trí chậu để rửa tay nên bố trí bàn, gương, móc treo.</t>
  </si>
  <si>
    <t>a) Nơi cung cấp thông tin: Phải có bản đồ giao thông khu vực và kệ để sách báo để cung cấp cho lái xe, hành khách và người dân địa phương những thông tin về tình hình kinh tế - xã hội, các sản phẩm và văn hóa đặc trưng của địa phương; về các điểm du lịch, tài nguyên thiên nhiên, tình hình giao thông, hệ thống trạm dừng nghỉ, mạng lưới đường bộ trong khu vực và các thông tin khác theo yêu cầu của các cơ quan có thẩm quyền;</t>
  </si>
  <si>
    <t>b) Nơi cung cấp thông tin phải được bố trí ở vị trí thuận tiện để hành khách dễ nhận biết và tiếp cận dễ dàng;</t>
  </si>
  <si>
    <t>c) Tùy theo việc bố trí không gian của trạm dừng nghỉ có thể bố trí phòng cung cấp thông tin riêng biệt hoặc sử dụng chung không gian với các khu vực khác.</t>
  </si>
  <si>
    <t>a) Việc bố trí nội thất, kệ, quầy bán hàng phải bảo đảm đồng thời hai yếu tố thẩm mỹ và thông thoáng. Việc bố trí không gian nội thất nên cơ động, linh hoạt, dễ dàng thay đổi khi cần thiết;</t>
  </si>
  <si>
    <t>b) Không gian mua hàng của khách phải đảm bảo thuận tiện để hành khách đi lại, đứng xem, chọn hàng, thử hàng, mua hàng.</t>
  </si>
  <si>
    <t>a) Khu vực phục vụ ăn uống, giải khát cho hành khách và lái xe phải được bố trí một khu vực riêng;</t>
  </si>
  <si>
    <t>b) Khu vực phục vụ ăn uống phải được bố trí bàn ăn, ghế ngồi và thùng rác đảm bảo vệ sinh môi trường;</t>
  </si>
  <si>
    <t>c) Khu vực chế biến thức ăn và khu vực phục vụ hành khách được ngăn cách bằng vách ngăn lửng hoặc được bố trí khu vực riêng biệt;</t>
  </si>
  <si>
    <t>d) Nền khu vực phục vụ ăn uống phải dùng loại vật liệu dễ làm vệ sinh;</t>
  </si>
  <si>
    <t>đ) Khu vực phục vụ ăn uống phải được thông gió tự nhiên và trang bị hệ thống quạt mát, quạt hút mùi. Tùy theo yêu cầu cụ thể của từng trường hợp có thể thông gió bằng phương pháp cơ giới và thiết bị điều hòa nhiệt độ theo quy định tại TCVN 5687: 2010;</t>
  </si>
  <si>
    <t>e) Khu vực ăn uống phải đảm bảo luôn sạch sẽ, đáp ứng đầy đủ các quy định về vệ sinh môi trường, các sản phẩm ăn uống phục vụ khách hàng phải đảm bảo các quy định về vệ sinh, an toàn thực phẩm.</t>
  </si>
  <si>
    <t>2.3.8. Quy định về trạm cấp nhiên liệu, xưởng bảo dưỡng sửa chữa và nơi rửa xe.</t>
  </si>
  <si>
    <t>a) Việc thiết kế, xây dựng, hoạt động của khu vực cấp nhiên liệu phải được thực hiện đúng theo các quy định hiện hành có liên quan của nhà nước; Khoảng cách từ cột bơm và cụm bể chứa nhiên liệu của khu vực cấp nhiên liệu đến các công trình khác phải tuân thủ đúng theo quy định của Tiêu chuẩn Việt Nam TCVN 4530:2011;</t>
  </si>
  <si>
    <t>b) Khu vực cấp nhiên liệu, bảo dưỡng sửa chữa và nơi rửa xe phải được bố trí riêng biệt, có đường ra, vào thuận tiện không ảnh hưởng đến giao thông chung trong khu vực trạm dừng nghỉ.</t>
  </si>
  <si>
    <t>2.3.9. Quy định về hệ thống cấp thoát nước.</t>
  </si>
  <si>
    <t>a) Hệ thống cấp nước cho trạm dừng nghỉ phải đảm bảo hoạt động ổn định, có khả năng cung cấp đủ lượng nước cho nhu cầu sử dụng của trạm dừng nghỉ;</t>
  </si>
  <si>
    <t>b) Trong trường hợp trạm dừng nghỉ tự khai thác nguồn nước để sử dụng thì: chất lượng nước phục vụ cho ăn uống phải đảm bảo đáp ứng đầy đủ các chỉ tiêu chất lượng theo quy định tại QCVN 01: 2009/BYT và Chất lượng nước phục vụ cho sinh hoạt phải đảm bảo đáp ứng đầy đủ các chỉ tiêu chất lượng theo quy định tại QCVN 02: 2009/BYT;</t>
  </si>
  <si>
    <t>c) Hệ thống thoát nước của trạm dừng nghỉ bao gồm hệ thống thoát nước thải và hệ thống thoát nước mưa và đấu nối với hệ thống thoát nước tại địa phương;</t>
  </si>
  <si>
    <t>d) Hệ thống thoát nước phải đảm bảo không để ứ đọng nước làm gián đoạn hoạt động của trạm dừng nghỉ.</t>
  </si>
  <si>
    <t>a) Trạm dừng nghỉ phải có hệ thống công trình thu gom, xử lý nước thải tập trung theo quy định; có hệ thống tiêu thoát nước mưa;</t>
  </si>
  <si>
    <t>b) Có đủ thiết bị, phương tiện và lực lượng lao động thu gom chất thải, làm vệ sinh môi trường trong phạm vi quản lý;</t>
  </si>
  <si>
    <t>c) Bố trí đủ thùng rác tại tất cả các khu vực để đảm bảo vệ sinh môi trường;</t>
  </si>
  <si>
    <t>d) Đối với trạm dừng nghỉ có xưởng bảo dưỡng, sửa chữa phải có hệ thống thu gom, lưu giữ, xử lý chất thải nguy hại (bao gồm: ắc quy, dầu mỡ, săm lốp, linh kiện điện tử) theo quy định tại Thông tư 12/2011/TT-BTNMT ngày 14/4/2011 quy định về quản lý chất thải nguy hại. Có biện pháp giảm thiểu bụi khí thải, hạn chế tiếng ồn, phát sáng, phát nhiệt ảnh hưởng đến môi trường xung quanh theo quy định tại QCXDVN 05: 2008/BXD;</t>
  </si>
  <si>
    <t>đ) Trạm dừng nghỉ phải được xây dựng và lắp đặt các trang thiết bị phòng chống cháy nổ theo đúng các quy định tại QCVN 06:2010/BXD và TCVN 2622:1995;</t>
  </si>
  <si>
    <t>e) Niêm yết quy định về giữ gìn vệ sinh trong khu vực trạm dừng nghỉ.</t>
  </si>
  <si>
    <t>3.1.1. Quy định về loại hình đơn vị quản lý, khai thác trạm dừng nghỉ.</t>
  </si>
  <si>
    <t>Đơn vị trực tiếp quản lý, khai thác trạm dừng nghỉ phải là doanh nghiệp hoặc hợp tác xã.</t>
  </si>
  <si>
    <t>a) Tổng cục Đường bộ Việt Nam công bố đưa trạm dừng nghỉ trên các tuyến quốc lộ vào khai thác;</t>
  </si>
  <si>
    <t>b) Sở Giao thông vận tải các tỉnh, thành phố trực thuộc trung ương công bố đưa trạm dừng nghỉ trên các tuyến đường bộ (trừ trạm dừng nghỉ trên các tuyến quốc lộ) thuộc địa phương quản lý vào khai thác.</t>
  </si>
  <si>
    <t>3.1.3. Thủ tục công bố đưa trạm dừng nghỉ vào khai thác.</t>
  </si>
  <si>
    <t>3.1.3.1. Thủ tục công bố lần đầu</t>
  </si>
  <si>
    <t>Gồm 2 bước:</t>
  </si>
  <si>
    <t>a) Bước 1: Trước khi xây dựng.</t>
  </si>
  <si>
    <t>- Đối với các trạm dừng nghỉ trên các tuyến quốc lộ: Để đảm bảo phù hợp với quy hoạch đã được phê duyệt, đơn vị đầu tư, xây dựng trạm dừng nghỉ phải gửi văn bản đề nghị chấp thuận vị trí xây dựng đến Tổng cục Đường bộ Việt Nam. Chậm nhất trong thời hạn 05 ngày làm việc, kể từ ngày nhận được văn bản đề nghị chấp thuận vị trí xây dựng, Tổng cục Đường bộ Việt Nam có văn bản chấp thuận. Trường hợp không chấp thuận phải trả lời bằng văn bản và nêu rõ lý do.</t>
  </si>
  <si>
    <t>- Đối với các trạm dừng nghỉ trên các tuyến đường địa phương; việc chấp thuận vị trí xây dựng được thực hiện qua việc cho phép đầu tư xây dựng của cơ quan có thẩm quyền tại địa phương.</t>
  </si>
  <si>
    <t>- Riêng đối với các trạm dừng nghỉ được coi là một hạng mục công trình nằm trong dự án xây dựng đường cao tốc đã được cơ quan có thẩm quyền phê duyệt thì không phải thực hiện bước này.</t>
  </si>
  <si>
    <t>Chú thích:</t>
  </si>
  <si>
    <t>1) Văn bản chấp thuận vị trí xây dựng trạm dừng nghỉ chỉ xác định vị trí dự kiến xây dựng trạm là phù hợp với quy hoạch đã được phê duyệt, không thay thế cho văn bản chấp thuận đấu nối đường ra, vào trạm dừng nghỉ với đường giao thông.</t>
  </si>
  <si>
    <t>2) Đối với các trạm dừng nghỉ đã được xây dựng trước thời điểm cơ quan có thẩm quyền công bố quy hoạch hệ thống trạm dừng nghỉ thì vẫn được xem xét công bố hợp quy theo thủ tục quy định tại bước 2, nếu có sự chấp thuận bằng văn bản của Sở Giao thông vận tải địa phương nơi có trạm dừng nghỉ.</t>
  </si>
  <si>
    <t>b) Bước 2: Sau khi hoàn thành việc xây dựng.</t>
  </si>
  <si>
    <t>Đơn vị kinh doanh, khai thác trạm dừng nghỉ nộp hồ sơ đề nghị công bố đưa trạm dừng nghỉ vào khai thác đến cơ quan có thẩm quyền.</t>
  </si>
  <si>
    <t>*) Hồ sơ đề nghị công bố gồm:</t>
  </si>
  <si>
    <t>- Giấy đề nghị công bố đưa trạm dừng nghỉ vào khai thác (theo mẫu quy định tại Phụ lục 2).</t>
  </si>
  <si>
    <t>- Văn bản chấp thuận đấu nối đường ra, vào trạm dừng nghỉ với đường giao thông của cơ quan có thẩm quyền.</t>
  </si>
  <si>
    <t>- Sơ đồ mặt bằng tổng thể, thiết kế kỹ thuật trạm dừng nghỉ.</t>
  </si>
  <si>
    <t>- Quyết định cho phép đầu tư xây dựng của cơ quan có thẩm quyền.</t>
  </si>
  <si>
    <t>- Biên bản nghiệm thu xây dựng.</t>
  </si>
  <si>
    <t>- Bản đối chiếu các quy định kỹ thuật của Quy chuẩn này với các công trình của trạm dừng nghỉ (theo mẫu quy định tại Phụ lục 3).</t>
  </si>
  <si>
    <t>- Giấy chứng nhận đăng ký kinh doanh của đơn vị kinh doanh khai thác trạm dừng nghỉ.</t>
  </si>
  <si>
    <t>- Quy chế quản lý khai thác do trạm dừng nghỉ ban hành.</t>
  </si>
  <si>
    <t>*) Quy trình xử lý hồ sơ đề nghị công bố.</t>
  </si>
  <si>
    <t>- Chậm nhất trong thời hạn 10 ngày làm việc kể từ ngày nhận đủ hồ sơ đúng quy định, cơ quan có thẩm quyền tổ chức kiểm tra và lập biên bản kiểm tra. Trường hợp sau khi kiểm tra, nếu trạm dừng nghỉ không đáp ứng đúng các quy định kỹ thuật của loại trạm dừng nghỉ, mà đơn vị khai thác trạm dừng nghỉ đề nghị, thì các tiêu chí không đạt yêu cầu, phải được ghi rõ trong biên bản kiểm tra và được thông báo ngay cho đơn vị khai thác trạm dừng nghỉ.</t>
  </si>
  <si>
    <t>- Sau khi kiểm tra, nếu trạm dừng nghỉ đáp ứng đúng các quy định kỹ thuật của loại trạm dừng nghỉ, mà đơn vị khai thác trạm dừng nghỉ đề nghị, thì chậm nhất trong thời hạn 05 ngày làm việc kể từ ngày kết thúc kiểm tra, cơ quan có thẩm quyền ban hành quyết định công bố đưa trạm dừng nghỉ vào khai thác (theo mẫu quy định tại Phụ lục 4). Quyết định công bố đưa trạm dừng nghỉ vào khai thác có giá trị trong thời hạn 3 năm kể từ ngày ký.</t>
  </si>
  <si>
    <t>3.1.3.2. Thủ tục công bố lại</t>
  </si>
  <si>
    <t>Trước khi hết hạn được phép kinh doanh, khai thác 60 ngày (theo thời hạn quy định tại quyết định công bố đưa trạm dừng nghỉ vào khai thác), đơn vị kinh doanh, khai thác trạm dừng nghỉ nộp hồ sơ đề nghị tiếp tục công bố đưa trạm dừng nghỉ vào khai thác đến cơ quan có thẩm quyền.</t>
  </si>
  <si>
    <t>a) Hồ sơ đề nghị công bố lại gồm:</t>
  </si>
  <si>
    <t>- Giấy đề nghị tiếp tục công bố đưa trạm dừng nghỉ vào khai thác (theo mẫu quy định tại phụ lục 5).</t>
  </si>
  <si>
    <t>- Sơ đồ mặt bằng tổng thể, thiết kế kỹ thuật các công trình xây dựng, cải tạo trạm dừng nghỉ (nếu có thay đổi so với lần công bố trước).</t>
  </si>
  <si>
    <t>- Quyết định cho phép đầu tư xây dựng, cải tạo của cơ quan có thẩm quyền (nếu có thay đổi so với lần công bố trước).</t>
  </si>
  <si>
    <t>- Biên bản nghiệm thu các công trình xây dựng, cải tạo (nếu có thay đổi so với lần công bố trước).</t>
  </si>
  <si>
    <t>- Bản đối chiếu các quy định kỹ thuật của Quy chuẩn này với các công trình của trạm dừng nghỉ (nếu có thay đổi so với lần công bố trước).</t>
  </si>
  <si>
    <t>- Báo cáo kết quả hoạt động (theo mẫu quy định tại Phụ lục 6).</t>
  </si>
  <si>
    <t>b) Quy trình xử lý hồ sơ đề nghị công bố lại: được thực hiện như quy trình xử lý hồ sơ đề nghị công bố lần đầu.</t>
  </si>
  <si>
    <t>a) Sở Giao thông vận tải các tỉnh, thành phố trực thuộc Trung ương hướng dẫn và yêu cầu các đơn vị khai thác trạm dừng nghỉ trên địa bàn địa phương báo cáo định kỳ về kết quả hoạt động, tình hình an ninh trật tự, việc duy trì, đầu tư, cải tạo cơ sở vật chất, việc thực hiện các quy định của Quy chuẩn trạm dừng nghỉ và các nội dung cần thiết khác;</t>
  </si>
  <si>
    <t>b) Sở Giao thông vận tải các tỉnh, thành phố trực thuộc trung ương thiết lập đường dây nóng và công bố địa chỉ liên lạc, địa chỉ thư điện tử (Email) của cán bộ hoặc bộ phận tiếp nhận khiếu nại, tố cáo của người dân về hoạt động của các trạm dừng nghỉ. Các trạm dừng nghỉ phải niêm yết rõ ràng số điện thoại đường dây nóng, địa chỉ liên lạc, địa chỉ thư điện tử (Email) do Sở Giao thông vận tải cung cấp tại nơi cung cấp thông tin của trạm dừng nghỉ;</t>
  </si>
  <si>
    <t>c) Các cơ quan quản lý nhà nước có thẩm quyền, lực lượng Thanh tra đường bộ tổ chức kiểm tra định kỳ, đột xuất hoạt động của các trạm dừng nghỉ, phát hiện và xử lý kịp thời các vi phạm nhằm đảm bảo các trạm dừng nghỉ luôn duy trì và thực hiện đúng các quy định của Quy chuẩn trạm dừng nghỉ và các quy định pháp luật liên quan khác;</t>
  </si>
  <si>
    <t>đ) Cơ quan có thẩm quyền công bố đưa trạm dừng nghỉ vào khai thác định kỳ 3 năm tổ chức kiểm tra, đánh giá tình hình hoạt động, việc chấp hành các quy định của đơn vị khai thác trạm dừng nghỉ. Căn cứ vào kết quả kiểm tra, cơ quan có thẩm quyền thu hồi quyết định công bố đưa trạm dừng nghỉ vào khai thác hoặc tiếp tục công bố đưa trạm dừng nghỉ vào khai thác.</t>
  </si>
  <si>
    <t>a) Phê duyệt quy hoạch hệ thống trạm dừng nghỉ trên các quốc lộ;</t>
  </si>
  <si>
    <t>b) Thanh tra, kiểm tra việc chấp hành các quy định về quản lý, khai thác, kinh doanh trạm dừng nghỉ.</t>
  </si>
  <si>
    <t>a) Chủ trì phối hợp với các địa phương tổ chức xây dựng quy hoạch hệ thống trạm dừng nghỉ trên các quốc lộ trình Bộ Giao thông vận tải phê duyệt;</t>
  </si>
  <si>
    <t>b) Thực hiện chức năng quản lý nhà nước chuyên ngành đối với hoạt động của trạm dừng nghỉ trong phạm vi toàn quốc;</t>
  </si>
  <si>
    <t>c) Quyết định công bố đưa trạm dừng nghỉ vào khai thác trên các tuyến đường quốc lộ. Văn bản công bố được đồng thời gửi đến Sở Giao thông vận tải địa phương để phối hợp quản lý;</t>
  </si>
  <si>
    <t>d) Thống kê, tổng hợp các dữ liệu, quy định và hướng dẫn cách đánh mã số đối với hệ thống trạm dừng nghỉ trong toàn quốc;</t>
  </si>
  <si>
    <t>đ) Tổ chức thanh tra, kiểm tra định kỳ, đột xuất và xử lý các vi phạm đối với các đơn vị khai thác trạm dừng nghỉ trong toàn quốc.</t>
  </si>
  <si>
    <t>3.2.3. Trách nhiệm của UBND các tỉnh, thành phố trực thuộc Trung ương</t>
  </si>
  <si>
    <t>a) Phê duyệt quy hoạch hệ thống trạm dừng nghỉ trên các tuyến đường bộ (trừ trạm dừng nghỉ trên các tuyến quốc lộ) thuộc địa phương quản lý.</t>
  </si>
  <si>
    <t>b) Xác định và quản lý quỹ đất dành cho dự án xây dựng trạm dừng nghỉ theo quy hoạch đã được phê duyệt.</t>
  </si>
  <si>
    <t>3.2.4. Trách nhiệm của Sở GTVT các tỉnh, thành phố trực thuộc Trung ương.</t>
  </si>
  <si>
    <t>a) Xây dựng quy hoạch hệ thống trạm dừng nghỉ trên các tuyến đường bộ (trừ trạm dừng nghỉ trên các tuyến quốc lộ) thuộc địa phương quản lý;</t>
  </si>
  <si>
    <t>c) Thực hiện chức năng quản lý nhà nước chuyên ngành đối với hoạt động của các trạm dừng nghỉ trên địa bàn địa phương;</t>
  </si>
  <si>
    <t>d) Tổ chức thanh tra, kiểm tra định kỳ, đột xuất đối với các đơn vị khai thác trạm dừng nghỉ trên địa bàn địa phương.</t>
  </si>
  <si>
    <t>a) Đầu tư xây dựng trạm dừng nghỉ phù hợp với quy hoạch hệ thống trạm dừng nghỉ đã được phê duyệt và phù hợp với các quy định của Quy chuẩn này;</t>
  </si>
  <si>
    <t>b) Đầu tư xây dựng trạm dừng nghỉ phải tuân thủ trình tự quản lý đầu tư xây dựng và các quy định liên quan khác của pháp luật; bảo đảm tiến độ, chất lượng công trình, bảo vệ môi trường.</t>
  </si>
  <si>
    <t>a) Bảo đảm an ninh trật tự, an toàn xã hội, phòng chống cháy nổ tại trạm dừng nghỉ;</t>
  </si>
  <si>
    <t>b) Bảo đảm an toàn vệ sinh thực phẩm, vệ sinh môi trường tại trạm dừng nghỉ;</t>
  </si>
  <si>
    <t>c) Cung cấp các dịch vụ miễn phí tại mọi thời điểm cho người có nhu cầu sử dụng theo quy định tại điểm 2.2.1 của Quy chuẩn này;</t>
  </si>
  <si>
    <t>d) Thường xuyên bảo dưỡng, sửa chữa, bổ sung trang thiết bị, cơ sở vật chất; phổ biến, tuyên truyền pháp luật, nâng cao trình độ chuyên môn, nghiệp vụ cho người lao động nhằm duy trì và nâng cao chất lượng phục vụ của trạm dừng nghỉ, thực hiện nghiêm túc các quy định của nhà nước về trạm dừng nghỉ;</t>
  </si>
  <si>
    <t>đ) Niêm yết giá hàng hóa, dịch vụ kinh doanh tại trạm dừng nghỉ theo quy định; niêm yết nội quy của trạm dừng nghỉ;</t>
  </si>
  <si>
    <t>e) Chịu sự quản lý, thanh tra, kiểm tra của các cơ quan quản lý nhà nước có thẩm quyền;</t>
  </si>
  <si>
    <t>g) Định kỳ hàng tháng, quý, năm báo cáo tình hình hoạt động cho Sở, Giao thông vận tải địa phương. Báo cáo tình hình hoạt động theo yêu cầu đột xuất của Tổng cục Đường bộ Việt Nam và Sở Giao thông vận tải địa phương.</t>
  </si>
  <si>
    <t>a) Giữ gìn an ninh trật tự, vệ sinh môi trường, phòng chống cháy nổ trong khu vực trạm dừng nghỉ;</t>
  </si>
  <si>
    <t>b) Chấp hành nội quy, quy định và hướng dẫn của nhân viên tại trạm dừng nghỉ.</t>
  </si>
  <si>
    <t>4.1. Tổng cục Đường bộ Việt Nam chủ trì, phối hợp với Vụ Khoa học Công nghệ - Bộ Giao thông vận tải và các cơ quan chức năng có liên quan hướng dẫn triển khai và tổ chức việc thực hiện Quy chuẩn này.</t>
  </si>
  <si>
    <t>4.2. Trong quá trình áp dụng Quy chuẩn này, nếu có khó khăn vướng mắc, Tổng cục Đường bộ Việt Nam tổng hợp và kiến nghị Bộ Giao thông vận tải sửa đổi, bổ sung.</t>
  </si>
  <si>
    <t>4.3. Trường hợp các tiêu chuẩn, quy chuẩn, văn bản quy phạm pháp luật được viện dẫn trong Quy chuẩn này có sự thay đổi, bổ sung hoặc được thay thế thì áp dụng theo vản bản mới.</t>
  </si>
  <si>
    <t>4.4. Các trạm dừng nghỉ đã công bố trước ngày Quy chuẩn kỹ thuật này có hiệu lực phải hoàn tất các thủ tục để được công bố lại trước ngày 31 tháng 12 năm 2013./</t>
  </si>
  <si>
    <t>Căn cứ Nghị định số 78/2018/NĐ-CP ngày 16 tháng 5 năm 2018 của Chính phủ sửa đổi, bổ sung một số điều của Nghị định số 127/2007/NĐ-CP ngày 01 tháng 8 năm 2007 của Chính phủ quy định chi tiết thi hành một số điều Luật Tiêu chuẩn và Quy chuẩn kỹ thuật;</t>
  </si>
  <si>
    <t>Căn cứ Nghị định số 52/2022/NĐ-CP ngày 24 tháng 8 năm 2022 của Chính phủ quy định chức năng, nhiệm vụ, quyền hạn và cơ cấu tổ chức của Bộ Giao thông vận tải;</t>
  </si>
  <si>
    <t>Theo đề nghị của Vụ trưởng Vụ Khoa học Công nghệ và Cục trưởng Cục Đường bộ Việt Nam;</t>
  </si>
  <si>
    <t>Bộ trưởng Bộ Giao thông vận tải ban hành Thông tư sửa đổi, bổ sung một số điều của Thông tư số 48/2012/TT-BGTVT ngày 15 tháng 11 năm 2012 của Bộ trưởng Bộ Giao thông vận tải ban hành quy chuẩn kỹ thuật quốc gia về trạm dừng nghỉ đường bộ</t>
  </si>
  <si>
    <t>QUY CHUẨN KỸ THUẬT QUỐC GIA</t>
  </si>
  <si>
    <t>Sửa đổi 01:2023</t>
  </si>
  <si>
    <t>Amendment 1:2023</t>
  </si>
  <si>
    <t>1.1. Cập nhật, bố sung  Điều 1.3 Mục I Quy định chung như sau:</t>
  </si>
  <si>
    <t>“1.3. Tài liệu viện dẫn</t>
  </si>
  <si>
    <t>- QCVN 10:2014/BXD</t>
  </si>
  <si>
    <t>“Quy chuẩn kỹ thuật quốc gia về xây dựng công trình đảm bảo người khuyết tật tiếp cận sử dụng” được ban hành kèm theo Thông tư số 21/2014/TT-BXD ngày 29 tháng 12 năm 2014 của Bộ trưởng Bộ Xây Dựng</t>
  </si>
  <si>
    <t>- QCVN 07: 2016/BXD</t>
  </si>
  <si>
    <t>“Quy chuẩn kỹ thuật quốc gia các công trình hạ tầng kỹ thuật”  được ban hành kèm theo Thông tư số 01/2016/TT-BXD ngày 01 tháng 02 năm 2016 của Bộ trưởng Bộ Xây dựng.</t>
  </si>
  <si>
    <t>- QCVN 06: 2022/BXD</t>
  </si>
  <si>
    <t>Quy chuẩn kỹ thuật quốc gia về an toàn cháy cho nhà và công trình” được ban hành kèm theo Thông tư số 06/2022/TT-BXD ngày 30 tháng 11 năm 2022 của Bộ trưởng Bộ Xây dựng.</t>
  </si>
  <si>
    <t>- QCVN 01 -1: 2018/BYT</t>
  </si>
  <si>
    <t>“Quy chuẩn kỹ thuật quốc gia và quy định kiểm tra, giám sát chất lượng nước sạch sử dụng cho mục đích sinh hoạt” được ban hành kèm th eo Thông tư số 41/2018/TT-BYT ngày 14 tháng 12 năm 2018 của Bộ trưởng Bộ Y Tế</t>
  </si>
  <si>
    <t>- QCVN 01:2020/BCT</t>
  </si>
  <si>
    <t>“Quy chuẩn kỹ thuật quốc gia về yêu cầu thiết kế cửa hàng xăng dầu” được ban hành kèm theo Thông tư số 15/2020/TT-BCT ngày 30 tháng 6 năm 2020 của Bộ trưởng Bộ Công Thương.</t>
  </si>
  <si>
    <t>- TCVN 4319:2012</t>
  </si>
  <si>
    <t>Nhà và công trình công cộng – Nguyên tắc cơ bản để thiết kế</t>
  </si>
  <si>
    <t>- TCVN 10380:2014</t>
  </si>
  <si>
    <t>Đường giao thông nông thôn - Yêu cầu thiết kế do Bộ KH-CN công bố năm 2014</t>
  </si>
  <si>
    <t>- TCVN 5729 : 2012</t>
  </si>
  <si>
    <t>Đường ô tô cao tốc – Yêu cầu thiết kế</t>
  </si>
  <si>
    <t>- TCVN 7447-7-22:2023</t>
  </si>
  <si>
    <t>Hệ thống lắp đặt điện hạ áp – Phần 7-722: Yêu cầu đối với hệ thống lắp đặt đặc biệt hoặc khu vực đặc biệt – Nguồn cấp cho xe điện</t>
  </si>
  <si>
    <t>-TCVN 9053:2018</t>
  </si>
  <si>
    <t>Phương tiện giao thông đường bộ chạy điện</t>
  </si>
  <si>
    <t>- TCVN 13078-1:2020</t>
  </si>
  <si>
    <t>Hệ thống xạc điện có dây dùng cho xe điện</t>
  </si>
  <si>
    <t>- TCVN 12504-1:2020</t>
  </si>
  <si>
    <t>Thông tư số 50/2015/TT- BGTVT của Bộ trưởng Bộ GTVT</t>
  </si>
  <si>
    <t>Thông tư số 39/2021/TT-BGTVT của Bộ trưởng Bộ GTVT</t>
  </si>
  <si>
    <t>Sửa đổi bổ sung một số điều của Thông tư số 50/2015/TT-BGTVT ngày 23/9/2015 của Bộ trưởng Bộ Giao thông vận tải.</t>
  </si>
  <si>
    <t>Thông tư số 01/2023/TT-BGTVT của Bộ trưởng Bộ GTVT</t>
  </si>
  <si>
    <t>Hướng dẫn về lập, phê duyệt và công bố danh mục dự án; phương pháp và tiêu chuẩn đánh giá hồ sơ dự thầu, hồ sơ đề xuất trong đấu thầu lựa chọn nhà đầu tư công trình dịch vụ chuyên ngành giao thông đường bộ</t>
  </si>
  <si>
    <t>Thông tư số 48/2022/TT-BGTVT của Bộ trưởng Bộ GTVT</t>
  </si>
  <si>
    <t>Hướng dẫn về dán nhãn năng lượng đối với xe ô tô con, xe mô tô, xe gắn máy sử dụng điện và Hybrid điện</t>
  </si>
  <si>
    <t>Thông tư số 01/2022/TT-BTNMT ngày 10/01/2022 của Bộ trưởng Bộ Tài nguyên môi trường</t>
  </si>
  <si>
    <t>Quy định chi tiết thi hành một số điều của Luật Bảo vệ môi trường</t>
  </si>
  <si>
    <t xml:space="preserve">1.2 Sửa đổi, Bổ sung Điều 1.4. Mục I Quy định chung như sau: </t>
  </si>
  <si>
    <t xml:space="preserve">e) Xe điện (electric vehicle/electric road vehicle - EV) là phương tiện giao thông đường bộ được truyền động bởi động cơ điện lấy dòng điện từ hệ thống tích trữ năng lượng nạp lại được , chủ yếu để chạy trên đường bộ </t>
  </si>
  <si>
    <t>g) Thiết bị cấp điện cho EV : Thiết bị hoặc tổ hợp thiết bị cung cấp các chức năng chuyên dụng để cấp điện năng từ hệ thống lắp đặt điện cố định hoặc mạng nguồn nhằm mục đích sạc điện cho EV</t>
  </si>
  <si>
    <t>h) Trạm sạc EV là phần tĩnh tại của thiết bị cấp điện cho EV được nối với mạng nguồn</t>
  </si>
  <si>
    <t>i) Xe hybrid điện (Hybrid electric vehicle, HEV) là xe được dẫn động bằng hệ dẫn động hybrid điện (bao gồm cả xe sử dụng nhiên liệu tiêu thụ chỉ để nạp điện cho thiết bị tích trữ điện năng).</t>
  </si>
  <si>
    <t>k) Xe hybrid điện nạp điện ngoài (Off-Vehicle Charging - Hybrid electric vehicles, OVC-HEV) là xe hybrid điện có khả năng nạp điện được từ nguồn điện bên ngoài.</t>
  </si>
  <si>
    <t>l) Xe hybrid điện không nạp điện ngoài (Not Off-Vehicle Charging - Hybrid electric vehicles, NOVC-HEV) là xe hybrid điện không có khả năng nạp điện được từ nguồn điện bên ngoài.</t>
  </si>
  <si>
    <t>2.1. Sửa đổi khoản 2.1.1, khoản 2.1.2, khoản 2.1.4 và khoản 2.1.5 Điều 2.1 Mục II Quy định kỹ thuật :</t>
  </si>
  <si>
    <t xml:space="preserve">“2.1.1. Trạm dừng nghỉ phải được xây dựng theo Quy hoạch trạm dừng nghỉ trước đây, Mạng trạm dừng nghỉ trên tuyến cao tốc, Quy hoạch chi tiết kết cấu hạ tầng giao thông đường bộ đã được cơ quan có thẩm quyền phê duyệt </t>
  </si>
  <si>
    <t xml:space="preserve">2.2. Sửa đổi, bổ sung Khoản 2.2.2 Điều 2.2 Mục II </t>
  </si>
  <si>
    <t>“2.2.2. Công trình dịch vụ thương mại</t>
  </si>
  <si>
    <t xml:space="preserve">g) Trụ/thiết bị sạc điện, đổi pin cho xe ô tô điện </t>
  </si>
  <si>
    <t>h) Trạm biến áp, trạm phát điện dự phòng</t>
  </si>
  <si>
    <t>2.3. Sửa đổi, bổ sung khoản 2.3.1, khoản 2.3.2, khoản 2.3.3, khoản 2.3.9 Điều 2.3 Mục II</t>
  </si>
  <si>
    <t>“2.3.1. Phân loại và phạm vi áp dụng của từng loại trạm dừng nghỉ:</t>
  </si>
  <si>
    <t>Khu vực tối thiểu lắp đặt trụ/thiết bị sạc điện xe ô tô điện theo tiêu chuẩn, quy chuẩn về yêu cầu thiết kế, lắp đặt, vận hành đối với trụ/thiết bị sạc điện cho ô tô điện của Bộ KHCN ban hành (sạc chậm, sạc tốc độ nhanh)</t>
  </si>
  <si>
    <t>Vị trí</t>
  </si>
  <si>
    <t>Khu vực tối thiểu lắp đặt trụ/thiết bị đổi pin xe ô điện</t>
  </si>
  <si>
    <t>- Trên các tuyến cao tốc xây dựng trạm dừng nghỉ theo Mạng trạm dừng nghỉ trên tuyến cao tốc được cơ quan có thẩm quyền phê duyệt</t>
  </si>
  <si>
    <t>c) Khu vệ sinh phải được thông gió tự nhiên trực tiếp; nếu thông gió tự nhiên không đáp ứng yêu cầu thì phải dùng thông gió cơ giới theo quy định tại  TCVN 5687:2010;</t>
  </si>
  <si>
    <t xml:space="preserve">d) Nền khu vực phục vụ ăn uống phải dùng loại vật liệu dễ làm vệ sinh; </t>
  </si>
  <si>
    <t xml:space="preserve">2.4. Sửa đổi, bổ sung Điều 2.4 Mục II </t>
  </si>
  <si>
    <t xml:space="preserve">3.1. Sửa đổi, bổ sung khoản 3.1.2, khoản 3.1.3, Mục III </t>
  </si>
  <si>
    <t>“3.1.2. Thẩm quyền công bố đưa trạm dừng nghỉ vào khai thác</t>
  </si>
  <si>
    <t>c) Sở Giao thông vận tải các tỉnh, thành phố trực thuộc trung ương công bố đưa trạm dừng nghỉ trên các tuyến đường bộ (trừ trạm dừng nghỉ trên các tuyến quốc lộ, trạm dừng nghỉ trên tuyến cao tốc thuộc Bộ Giao thông vận tải quản lý) thuộc địa phương quản lý vào khai thác.</t>
  </si>
  <si>
    <t>“3.1.3. Thủ tục công bố đưa trạm dừng nghỉ vào khai thác.</t>
  </si>
  <si>
    <t>- Quyết định phê duyệt các điểm đấu nối đường ra, vào trạm dừng nghỉ với đường giao thông của cơ quan có thẩm quyền</t>
  </si>
  <si>
    <t xml:space="preserve">3.2. Bổ sung, sửa đổi khoản 3.2.1, khoản 3.2.3, Khoản 3.2.4 Điều 3.2 Mục III </t>
  </si>
  <si>
    <t>“3.2.1. Trách nhiệm của Bộ Giao thông vận tải</t>
  </si>
  <si>
    <t>c) Phê duyệt mạng trạm dừng nghỉ trên tuyến cao tốc</t>
  </si>
  <si>
    <t>d) Phê duyệt Quy hoạch kết cấu hạ tầng giao thông đường bộ</t>
  </si>
  <si>
    <t>c) Quyết định công bố đưa trạm dừng nghỉ vào khai thác trên các tuyến đường quốc lộ, tuyến cao tốc. Văn bản công bố được đồng thời gửi đến Sở Giao thông vận tải địa phương để phối hợp quản lý;</t>
  </si>
  <si>
    <t>a) Xây dựng quy hoạch kết cấu hạ tầng giao thông đường bộ địa phương theo quy định và bổ sung hệ thống trạm dừng nghỉ trên các tuyến đường bộ (trừ trạm dừng nghỉ trên các tuyến quốc lộ, tuyến cao tốc) thuộc địa phương quản lý, trình Ủy ban nhân dân tỉnh phê duyệt.</t>
  </si>
  <si>
    <t xml:space="preserve">3.3. Bổ sung, sửa đổi khoản 3.3.1 Điều 3.3 Mục III </t>
  </si>
  <si>
    <t>“3.3.1. Trách nhiệm của chủ đầu tư</t>
  </si>
  <si>
    <t>Quy chuẩn 43: 2012/BGTVT</t>
  </si>
  <si>
    <t xml:space="preserve">Dự thảo sửa đổi, bổ sung </t>
  </si>
  <si>
    <t>Thuyết minh</t>
  </si>
  <si>
    <t>d) Tùy theo mức độ vi phạm các quy định của Quy chuẩn trạm dừng nghỉ, cơ quan công bố đưa trạm dừng nghỉ vào khai thác có quyền nhắc nhở, yêu cầu chấn chỉnh hoặc thu hồi quyết định công bố đưa trạm dừng nghỉ vào khai thác đối với đơn vị khai thác trạm dừng nghỉ có vi phạm;</t>
  </si>
  <si>
    <t>b) Quyết định công bố đưa trạm dừng nghỉ vào khai thác trên các tuyến đường (trừ trạm dừng nghỉ trên tuyến quốc lộ) thuộc địa phương quản lý. Văn bản công bố được đồng thời gửi đến Tổng cục Đường bộ Việt Nam để phối hợp quản lý;</t>
  </si>
  <si>
    <t>Điều 1. Ban hành kèm theo Thông tư này Quy chuẩn kỹ thuật quốc gia về trạm dừng nghỉ đường bộ - Số hiệu: QCVN 43 : 2012/BGTVT.</t>
  </si>
  <si>
    <t>Điều 1. Ban hành kèm theo Thông tư này “sửa đổi Quy chuẩn kỹ thuật quốc gia về trạm dừng nghỉ đường bộ - Số hiệu: QCVN 43: 2012/BGTVT”.</t>
  </si>
  <si>
    <t>Điều 2. Thông tư này có hiệu lực thi hành từ ngày 15 tháng 5 năm 2013; bãi bỏ Chương IV. Quy định về Trạm dừng nghỉ tại Thông tư số 24/2010/TT-BGTVT ngày 31 tháng 8 năm 2010 của Bộ trưởng Bộ Giao thông vận tải quy định về bến xe, bãi đỗ xe, trạm dừng nghỉ và dịch vụ hỗ trợ vận tải đường bộ.</t>
  </si>
  <si>
    <t>Điều 2. Điều khoản thi hành
Thông tư này có hiệu lực thi hành từ ngày      tháng      năm 2023; bãi bỏ các Phụ lục 2, Phụ lục 3, Phụ lục 4, Phụ lục 5, Phụ lục 6 tại Quy chuẩn kỹ thuật quốc gia QCVN 43:2012/BGTVT được ban hành kèm theo Thông tư 48/2012/TT-BGTVT ngày 15/11/2012 của Bộ trưởng Bộ Giao thông vận tải</t>
  </si>
  <si>
    <t>Điều 3. Chánh Văn phòng Bộ, Chánh Thanh tra Bộ, Vụ trưởng các Vụ, Tổng cục trưởng Tổng cục Đường bộ Việt Nam, Thủ trưởng cơ quan, tổ chức và cá nhân có liên quan chịu trách nhiệm thi hành Thông tư này./.</t>
  </si>
  <si>
    <t>Điều 3. Chánh Văn phòng Bộ, Chánh Thanh tra Bộ, Vụ trưởng các Vụ, Cục trưởng Cục Đường bộ Việt Nam, Thủ trưởng cơ quan, tổ chức và cá nhân có liên quan chịu trách nhiệm thi hành Thông tư này./.</t>
  </si>
  <si>
    <t>a) Trạm dừng nghỉ đường bộ (sau đây gọi là trạm dừng nghỉ) là công trình thuộc kết cấu hạ tầng giao thông đường bộ, được xây dựng dọc theo tuyến quốc lộ hoặc tỉnh lộ để cung cấp các dịch vụ phục vụ người và phương tiện tham gia giao thông.</t>
  </si>
  <si>
    <t>“a) Trạm dừng nghỉ đường bộ (sau đây gọi là trạm dừng nghỉ) là công trình thuộc kết cấu hạ tầng giao thông đường bộ, được xây dựng dọc theo tuyến cao tốc, tuyến quốc lộ hoặc tỉnh lộ để cung cấp các dịch vụ phục vụ người và phương tiện tham gia giao thông.</t>
  </si>
  <si>
    <t>b) Đường ra vào trạm dừng nghỉ là đường đấu nối từ đường giao thông chính, đường nhánh hoặc đường gom vào trạm dừng nghỉ.</t>
  </si>
  <si>
    <t>c) Bãi đỗ xe: Là nơi dành cho các phương tiện giao thông đường bộ đỗ khi người điều khiển phương tiện và hành khách sử dụng dịch vụ tại trạm dừng nghỉ.</t>
  </si>
  <si>
    <t>d) Nơi cung cấp thông tin là vị trí đặt, để các tài liệu, sách, báo, bản đồ và các trang thiết bị nghe, nhìn khác.</t>
  </si>
  <si>
    <t>a) Phê duyệt quy hoạch hệ thống trạm dừng nghỉ trên các tuyến đường bộ (trừ trạm dừng nghỉ trên các tuyến quốc lộ) thuộc địa phương quản lý. 
Tổ chức lập quy hoạch kết cấu hạ tầng giao thông đường bộ địa phương theo quy định và bổ sung hệ thống trạm dừng nghỉ trên các tuyến đường bộ (trừ trạm dừng nghỉ trên các tuyến quốc lộ, tuyến cao tốc) thuộc địa phương quản lý vào quy hoạch kết cấu hạ tầng giao thông đường bộ địa phương</t>
  </si>
  <si>
    <t>4.4. Các trạm dừng nghỉ đã công bố trước ngày Quy chuẩn kỹ thuật này có hiệu lực phải hoàn tất các thủ tục để được công bố lại trước ngày 31 tháng 12 năm 2013./.</t>
  </si>
  <si>
    <t>Giữ nguyên</t>
  </si>
  <si>
    <t>Theo quy định của Cục Đường bộ Việt Nam hoặc Sở GTVT địa phương.</t>
  </si>
  <si>
    <t>a) Đầu tư xây dựng trạm dừng nghỉ phù hợp với quy hoạch kết cấu hạ tầng giao thông đường bộ đã được phê duyệt và phù hợp với các quy định của Quy chuẩn này;</t>
  </si>
  <si>
    <t>Sửa đổi, bổ sung</t>
  </si>
  <si>
    <t>Bổ sung</t>
  </si>
  <si>
    <r>
      <t>Sửa đổi 0</t>
    </r>
    <r>
      <rPr>
        <b/>
        <sz val="12"/>
        <rFont val="Times New Roman"/>
        <family val="1"/>
      </rPr>
      <t>1:2023 QCVN 43:2012/BGTVT</t>
    </r>
    <r>
      <rPr>
        <sz val="12"/>
        <rFont val="Times New Roman"/>
        <family val="1"/>
      </rPr>
      <t xml:space="preserve"> sửa đổi, bổ sung một số quy định của QCVN 43:2012/BGTVT.</t>
    </r>
  </si>
  <si>
    <r>
      <t>m</t>
    </r>
    <r>
      <rPr>
        <vertAlign val="superscript"/>
        <sz val="12"/>
        <rFont val="Times New Roman"/>
        <family val="1"/>
      </rPr>
      <t>2</t>
    </r>
  </si>
  <si>
    <t>- Văn bản chấp thuận đấu nối đường ra, vào trạm dừng nghỉ với đường giao thông của cơ quan có thẩm quyền (Trường hợp hồ sơ đề nghị thỏa thuận đấu nối ra vào trạm dừng nghỉ đã gửi Bộ Giao thông vận tải trước ngày Thông tư 39/2021/TT-BGTVT ngày 31/12/2021 của Bộ trưởng Bộ Giao thông vận tải có hiệu lực thì tiếp tục thực hiện theo quy định tại Thông tư số 50/2015/TT-BGTVT ngày 23 tháng 9 năm 2015 của Bộ trưởng Bộ Giao thông vận tải hướng dẫn thực hiện một số điều của Nghị định số 11/2010/NĐ-CP ngày 24 tháng 02 năm 2010 của Chính phủ)</t>
  </si>
  <si>
    <t>- Văn bản chấp thuận thiết kế và phương án tổ chức giao thông ra, vào trạm dừng nghỉ của cơ quan có thẩm quyền (trường hợp hồ sơ đề nghị chấp thuận thiết kế kỹ thuật và phương án tổ chức giao thông nút giao đấu nối đường ra, vào trạm dừng nghỉ với đường giao thông đã gửi cơ quan có thẩm quyền phê duyệt  trước ngày Thông tư 39/2021/TT-BGTVT ngày 31/12/2021 của Bộ trưởng Bộ Giao thông vận tải có hiệu lực thì tiếp tục thực hiện theo quy định tại Thông tư số 50/2015/TT-BGTVT ngày 23 tháng 9 năm 2015 của Bộ trưởng Bộ Giao thông vận tải hướng dẫn thực hiện một số điều của Nghị định số 11/2010/NĐ-CP ngày 24 tháng 02 năm 2010 của Chính phủ)</t>
  </si>
  <si>
    <t>- Bản đối chiếu các quy định kỹ thuật của Quy chuẩn này với các công trình của trạm dừng nghỉ (theo mẫu quy định tại Phụ lục 1 của Thông tư này).</t>
  </si>
  <si>
    <t>Sửa đổi 01: 2023 QCVN 43: 2012/BGTVT do Cục Đường bộ Việt Nam biên soạn, Vụ Khoa học công nghệ, Môi trường trình duyệt, Bộ Khoa học và Công nghệ thẩm định, Bộ Giao thông vận tải ban hành kèm theo Thông tư số ………. /TT-BGTVT ngày …… tháng…..năm 2023.</t>
  </si>
  <si>
    <t>QCXDVN 01: 2002</t>
  </si>
  <si>
    <t>QCXDVN 05:2008/BXD</t>
  </si>
  <si>
    <t>QCVN 07: 2010/BXD</t>
  </si>
  <si>
    <t>QCVN 01: 2009/BYT</t>
  </si>
  <si>
    <t>QCVN 02: 2009/BYT</t>
  </si>
  <si>
    <t>TCXDVN 264:2002</t>
  </si>
  <si>
    <t>“2.1.2. Điểm đấu nối của đường ra vào trạm dừng nghỉ với đường quốc lộ phải được thực hiện theo đúng quy định tại Thông tư số 50/2015/TT-BGTVT ngày 23/9/2015 của Bộ trưởng Bộ Giao thông vận tải hướng dẫn thực hiện một số điều của Nghị định số 11/2010/NĐ – CP ngày 24/02/2010 của Chính phủ quy định về quản lý và bảo vệ kết cấu hạ tầng giao thông đường bộ; Thông tư số 39/2021/TT-BGTVT ngày 31/12/2021 của Bộ trưởng Bộ Giao thông vận tải sửa đổi một số điều của Thông tư 50/2015/TT-BGTVT. Điểm đấu nối của đường ra, vào trạm dừng nghỉ với các đường khác (trừ đường quốc lộ, cao tốc) phải được thực hiện theo quy định của cơ quan quản lý nhà nước có thẩm quyền. Trường hợp trạm dừng nghỉ được sử dụng cho phương tiện lưu thông trên cả hai chiều của đường cao tốc thì phải có đường đi trên cao hoặc đi ngầm tại nơi giao cắt với đường cao tốc để sang đường. Theo quy định tại Điều 8, 11 của TCVN 5729: 2012).</t>
  </si>
  <si>
    <t>“2.1.4. Các công trình, thiết bị của trạm dừng nghỉ phải được xây dựng, lắp đặt đảm bảo chất lượng và sự bền vững tương ứng với cấp công trình theo quy định tại TCVN 4319:2012 và các quy định liên quan khác.</t>
  </si>
  <si>
    <t>“2.1.5. Hệ thống điện, nước, chiếu sáng, thông tin liên lạc của trạm dừng nghỉ phải đảm bảo đồng bộ, hoàn chỉnh, tuân thủ theo các quy định để có thể cung cấp an toàn, liên tục và ổn định các dịch vụ cho người và phương tiện tham gia giao thông theo quy định tại QCVN 07:2016/BXD và TCVN 4319:2012</t>
  </si>
  <si>
    <t>Có diện tích &gt; 1% tổng diện tích xây dựng (có nơi vệ sinh phục vụ người khuyết tật – QCVN 10: 2014/BXD)</t>
  </si>
  <si>
    <t>Có diện tích &gt; 1% tổng diện tích xây dựng (có nơi vệ sinh phục vụ người khuyết tật - TCXDVN 264: 2002)</t>
  </si>
  <si>
    <t>Tối thiểu bằng 10% Tổng diện tích mặt bằng trạm (TCVN 4319:2012)</t>
  </si>
  <si>
    <t>c) Đường lưu thông trong trạm dừng nghỉ phải có các biển báo hiệu, vạch kẻ đường; có bán kính quay xe phù hợp (nhưng bán kính tối thiểu không nhỏ hơn 10m tính theo tim đường được quy định tại QCVN 07: 2016/BXD để đảm bảo cho các loại phương tiện lưu thông an toàn trong khu vực trạm dừng nghỉ;</t>
  </si>
  <si>
    <r>
      <t>b) Diện tích tối thiểu cho một chỗ đỗ của xe ô tô khách, xe ô tô tải là 40 m</t>
    </r>
    <r>
      <rPr>
        <vertAlign val="superscript"/>
        <sz val="12"/>
        <rFont val="Times New Roman"/>
        <family val="1"/>
      </rPr>
      <t>2</t>
    </r>
    <r>
      <rPr>
        <sz val="12"/>
        <rFont val="Times New Roman"/>
        <family val="1"/>
      </rPr>
      <t xml:space="preserve"> và cho xe ô tô con là 25m</t>
    </r>
    <r>
      <rPr>
        <vertAlign val="superscript"/>
        <sz val="12"/>
        <rFont val="Times New Roman"/>
        <family val="1"/>
      </rPr>
      <t>2</t>
    </r>
    <r>
      <rPr>
        <sz val="12"/>
        <rFont val="Times New Roman"/>
        <family val="1"/>
      </rPr>
      <t>. Có vạch sơn để phân định rõ từng vị trí đỗ xe. Có vị trí đỗ xe riêng cho người khuyết tật với diện tích tối thiểu 25m</t>
    </r>
    <r>
      <rPr>
        <vertAlign val="superscript"/>
        <sz val="12"/>
        <rFont val="Times New Roman"/>
        <family val="1"/>
      </rPr>
      <t>2</t>
    </r>
    <r>
      <rPr>
        <sz val="12"/>
        <rFont val="Times New Roman"/>
        <family val="1"/>
      </rPr>
      <t xml:space="preserve"> (Theo QCVN 07: 2016/BXD)</t>
    </r>
  </si>
  <si>
    <r>
      <t>b) Diện tích tối thiểu cho một chỗ đỗ của xe ô tô khách, xe ô tô tải là 40 m</t>
    </r>
    <r>
      <rPr>
        <vertAlign val="superscript"/>
        <sz val="12"/>
        <rFont val="Times New Roman"/>
        <family val="1"/>
      </rPr>
      <t>2</t>
    </r>
    <r>
      <rPr>
        <sz val="12"/>
        <rFont val="Times New Roman"/>
        <family val="1"/>
      </rPr>
      <t xml:space="preserve"> và cho xe ô tô con là 25m</t>
    </r>
    <r>
      <rPr>
        <vertAlign val="superscript"/>
        <sz val="12"/>
        <rFont val="Times New Roman"/>
        <family val="1"/>
      </rPr>
      <t>2</t>
    </r>
    <r>
      <rPr>
        <sz val="12"/>
        <rFont val="Times New Roman"/>
        <family val="1"/>
      </rPr>
      <t>. Có vạch sơn để phân định rõ từng vị trí đỗ xe. Có vị trí đỗ xe riêng cho người khuyết tật với diện tích tối thiểu 25m</t>
    </r>
    <r>
      <rPr>
        <vertAlign val="superscript"/>
        <sz val="12"/>
        <rFont val="Times New Roman"/>
        <family val="1"/>
      </rPr>
      <t>2</t>
    </r>
    <r>
      <rPr>
        <sz val="12"/>
        <rFont val="Times New Roman"/>
        <family val="1"/>
      </rPr>
      <t xml:space="preserve"> (Theo QCVN 07: 2010/BXD);</t>
    </r>
  </si>
  <si>
    <t xml:space="preserve"> b) Khu vệ sinh phải đảm bảo chống thấm, chống ẩm ướt, thoát mùi hôi thối, thông thoáng, tường, mặt sàn và thiết bị phải luôn sạch sẽ. Số lượng, chất lượng các loại thiết bị vệ sinh phải phù hợp với quy định của từng loại công trình theo TCVN 4319 : 2012</t>
  </si>
  <si>
    <t>a) Việc thiết kế, xây dựng, hoạt động của khu vực cấp nhiên liệu phải được thực hiện đúng theo các quy định hiện hành có liên quan của nhà nước; Khoảng cách từ cột bơm và cụm bể chứa nhiên liệu của khu vực cấp nhiên liệu đến các công trình khác phải tuân thủ đúng theo quy định của Quy chuẩn kỹ thuật quốc gia về thiết kế cửa hàng xăng dầu QCVN 01:2020/BCT ;</t>
  </si>
  <si>
    <t>b) Trong trường hợp trạm dừng nghỉ tự khai thác nguồn nước để sử dụng thì: chất lượng nước phục vụ cho ăn uống phải đảm bảo đáp ứng đầy đủ các chỉ tiêu chất lượng theo quy định tại QCVN 01-1: 2018/BYT và Chất lượng nước phục vụ cho sinh hoạt phải đảm bảo đáp ứng đầy đủ các chỉ tiêu chất lượng theo quy định tại QCVN 01-1: 2018/BYT;</t>
  </si>
  <si>
    <t xml:space="preserve">d) Đối với trạm dừng nghỉ có xưởng bảo dưỡng, sửa chữa phải có hệ thống thu gom, lưu giữ, xử lý chất thải nguy hại (bao gồm: ắc quy, dầu mỡ, săm lốp, linh kiện điện tử) theo quy định tại Thông tư số 02/2022/TT-BTNMT ngày 10/01/2022 của Bộ trưởng Bộ Tài nguyên môi trường quy định chi tiết thi hành một số điều của Luật Bảo vệ môi trường. Có biện pháp giảm thiểu bụi khí thải, hạn chế tiếng ồn, phát sáng, phát nhiệt ảnh hưởng đến môi trường xung quanh theo quy định tại QCXDVN 05: 2008/BXD </t>
  </si>
  <si>
    <t>đ) Trạm dừng nghỉ phải được xây dựng và lắp đặt các trang thiết bị phòng chống cháy nổ theo đúng các quy định tại QCVN 06:2022/BXD;</t>
  </si>
  <si>
    <t>a) Cục Đường bộ Việt Nam công bố đưa trạm dừng nghỉ trên các tuyến quốc lộ, tuyến cao tốc vào khai thác;</t>
  </si>
  <si>
    <r>
      <t xml:space="preserve">- Đối với các trạm dừng nghỉ trên các tuyến quốc lộ, tuyến cao tốc: Để đảm bảo phù hợp với quy hoạch trạm dừng nghỉ, mạng trạm dừng nghỉ trên tuyến cao tốc, quy hoạch kết cấu hạ tầng giao thông đường bộ đã được phê duyệt, đơn vị đầu tư, xây dựng trạm dừng nghỉ phải gửi văn bản đề nghị </t>
    </r>
    <r>
      <rPr>
        <strike/>
        <sz val="12"/>
        <rFont val="Times New Roman"/>
        <family val="1"/>
      </rPr>
      <t>chấp thuận</t>
    </r>
    <r>
      <rPr>
        <sz val="12"/>
        <rFont val="Times New Roman"/>
        <family val="1"/>
      </rPr>
      <t xml:space="preserve"> vị trí xây dựng đến Cục Đường bộ Việt Nam. Chậm nhất trong thời hạn 05 ngày làm việc, kể từ ngày nhận được văn bản đề nghị </t>
    </r>
    <r>
      <rPr>
        <strike/>
        <sz val="12"/>
        <rFont val="Times New Roman"/>
        <family val="1"/>
      </rPr>
      <t>chấp thuận</t>
    </r>
    <r>
      <rPr>
        <sz val="12"/>
        <rFont val="Times New Roman"/>
        <family val="1"/>
      </rPr>
      <t xml:space="preserve"> vị trí xây dựng, Cục Đường bộ Việt Nam có văn bản đồng ý/thống nhất. Trường hợp không đồng ý/thống nhất phải trả lời bằng văn bản và nêu rõ lý do.</t>
    </r>
  </si>
  <si>
    <t>1) Văn bản đồng ý/thống nhất vị trí xây dựng trạm dừng nghỉ chỉ xác định vị trí dự kiến xây dựng trạm là phù hợp với quy hoạch trạm dừng nghỉ, mạng trạm dừng nghỉ trên tuyến cao tốc, quy hoạch kết cấu hạ tầng giao thông đường bộ đã được phê duyệt, không thay thế cho văn bản chấp thuận đấu nối đường ra, vào trạm dừng nghỉ với đường giao thông.</t>
  </si>
  <si>
    <t>- Chậm nhất trong thời hạn 05 ngày làm việc kể từ ngày nhận đủ hồ sơ đúng quy định, cơ quan có thẩm quyền tổ chức kiểm tra và lập biên bản kiểm tra. Trường hợp sau khi kiểm tra, nếu trạm dừng nghỉ không đáp ứng đúng các quy định kỹ thuật của loại trạm dừng nghỉ, mà đơn vị khai thác trạm dừng nghỉ đề nghị, thì các tiêu chí không đạt yêu cầu, phải được ghi rõ trong biên bản kiểm tra và được thông báo ngay cho đơn vị khai thác trạm dừng nghỉ.</t>
  </si>
  <si>
    <t>- Sau khi kiểm tra, nếu trạm dừng nghỉ đáp ứng đúng các quy định kỹ thuật của loại trạm dừng nghỉ, mà đơn vị khai thác trạm dừng nghỉ đề nghị, thì chậm nhất trong thời hạn 03 ngày làm việc kể từ ngày kết thúc kiểm tra, cơ quan có thẩm quyền ban hành quyết định công bố đưa trạm dừng nghỉ vào khai thác (theo mẫu quy định tại Phụ lục 2 của Thông tư này ). Quyết định công bố đưa trạm dừng nghỉ vào khai thác có giá trị trong thời hạn 03 năm kể từ ngày ký.</t>
  </si>
  <si>
    <t>3.2.2. Trách nhiệm của Cục Đường bộ Việt Nam</t>
  </si>
  <si>
    <t>a) Chủ trì phối hợp với các địa phương tổ chức xây dựng quy hoạch kết cấu hạ tầng giao thông đường bộ trình Bộ Giao thông vận tải phê duyệt;</t>
  </si>
  <si>
    <t>b) Quyết định công bố đưa trạm dừng nghỉ vào khai thác trên các tuyến đường (trừ trạm dừng nghỉ trên tuyến quốc lộ, tuyến đường cao tốc ) thuộc địa phương quản lý. Văn bản công bố được đồng thời gửi đến Cục Đường bộ Việt Nam để phối hợp quản lý;</t>
  </si>
  <si>
    <t>g) Định kỳ hàng tháng, quý, năm báo cáo tình hình hoạt động cho Sở, Giao thông vận tải địa phương. Báo cáo tình hình hoạt động theo yêu cầu đột xuất của Cục Đường bộ Việt Nam và Sở Giao thông vận tải địa phương.</t>
  </si>
  <si>
    <t>4.1. Cục Đường bộ Việt Nam chủ trì, phối hợp với Vụ Khoa học Công nghệ - Bộ Giao thông vận tải và các cơ quan chức năng có liên quan hướng dẫn triển khai và tổ chức việc thực hiện Quy chuẩn này.</t>
  </si>
  <si>
    <t>4.2. Trong quá trình áp dụng Quy chuẩn này, nếu có khó khăn vướng mắc, Cục Đường bộ Việt Nam tổng hợp và kiến nghị Bộ Giao thông vận tải sửa đổi, bổ sung.</t>
  </si>
  <si>
    <t>BẢNG SO SÁNH, THUYẾT MINH DỰ THẢO SỬA ĐỔI, BỔ SUNG QCVN 43: 2012/BGTVT 
VỀ TRẠM DỪNG NGHỈ ĐƯỜNG BỘ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</si>
</sst>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_(* #,##0.0_);_(* \(#,##0.0\);_(* &quot;-&quot;??_);_(@_)"/>
    <numFmt numFmtId="167" formatCode="_(* #,##0.000_);_(* \(#,##0.000\);_(* &quot;-&quot;??_);_(@_)"/>
  </numFmts>
  <fonts count="22">
    <font>
      <sz val="11"/>
      <color theme="1"/>
      <name val="Calibri"/>
      <family val="2"/>
      <scheme val="minor"/>
    </font>
    <font>
      <sz val="10"/>
      <name val="Arial"/>
      <family val="2"/>
    </font>
    <font>
      <u/>
      <sz val="11"/>
      <color indexed="12"/>
      <name val="VNbook-Antiqua"/>
      <family val="2"/>
    </font>
    <font>
      <sz val="12"/>
      <color theme="1"/>
      <name val="Times New Roman"/>
      <family val="1"/>
    </font>
    <font>
      <sz val="11"/>
      <color theme="1"/>
      <name val="Times New Roman"/>
      <family val="1"/>
    </font>
    <font>
      <sz val="12"/>
      <name val="Times New Roman"/>
      <family val="1"/>
    </font>
    <font>
      <sz val="10"/>
      <name val="Times New Roman"/>
      <family val="1"/>
    </font>
    <font>
      <b/>
      <sz val="20"/>
      <color theme="1"/>
      <name val="Times New Roman"/>
      <family val="1"/>
    </font>
    <font>
      <sz val="11"/>
      <name val="Times New Roman"/>
      <family val="1"/>
    </font>
    <font>
      <sz val="20"/>
      <name val="Times New Roman"/>
      <family val="1"/>
    </font>
    <font>
      <u/>
      <sz val="11"/>
      <color indexed="12"/>
      <name val="Times New Roman"/>
      <family val="1"/>
    </font>
    <font>
      <b/>
      <sz val="12"/>
      <color rgb="FFFF0000"/>
      <name val="Times New Roman"/>
      <family val="1"/>
    </font>
    <font>
      <sz val="12"/>
      <color theme="1" tint="0.499984740745262"/>
      <name val="Times New Roman"/>
      <family val="1"/>
    </font>
    <font>
      <i/>
      <sz val="12"/>
      <name val="Times New Roman"/>
      <family val="1"/>
    </font>
    <font>
      <i/>
      <sz val="12"/>
      <color theme="1" tint="0.499984740745262"/>
      <name val="Times New Roman"/>
      <family val="1"/>
    </font>
    <font>
      <i/>
      <sz val="11"/>
      <name val="Times New Roman"/>
      <family val="1"/>
    </font>
    <font>
      <b/>
      <sz val="10"/>
      <name val="Times New Roman"/>
      <family val="1"/>
    </font>
    <font>
      <b/>
      <sz val="12"/>
      <name val="Times New Roman"/>
      <family val="1"/>
    </font>
    <font>
      <b/>
      <sz val="11"/>
      <color theme="1"/>
      <name val="Times New Roman"/>
      <family val="1"/>
    </font>
    <font>
      <b/>
      <sz val="14"/>
      <name val="Times New Roman"/>
      <family val="1"/>
    </font>
    <font>
      <strike/>
      <sz val="12"/>
      <name val="Times New Roman"/>
      <family val="1"/>
    </font>
    <font>
      <vertAlign val="superscript"/>
      <sz val="12"/>
      <name val="Times New Roman"/>
      <family val="1"/>
    </font>
  </fonts>
  <fills count="3">
    <fill>
      <patternFill patternType="none"/>
    </fill>
    <fill>
      <patternFill patternType="gray125"/>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bottom style="hair">
        <color indexed="64"/>
      </bottom>
      <diagonal/>
    </border>
    <border>
      <left/>
      <right style="double">
        <color indexed="64"/>
      </right>
      <top/>
      <bottom style="hair">
        <color indexed="64"/>
      </bottom>
      <diagonal/>
    </border>
  </borders>
  <cellStyleXfs count="4">
    <xf numFmtId="0" fontId="0"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31">
    <xf numFmtId="0" fontId="0" fillId="0" borderId="0" xfId="0"/>
    <xf numFmtId="0" fontId="5" fillId="0" borderId="15" xfId="1" applyFont="1" applyFill="1" applyBorder="1" applyAlignment="1">
      <alignment vertical="center"/>
    </xf>
    <xf numFmtId="0" fontId="5"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4" fillId="0" borderId="0" xfId="0" applyFont="1" applyFill="1" applyAlignment="1">
      <alignment vertical="center"/>
    </xf>
    <xf numFmtId="0" fontId="5" fillId="0" borderId="5" xfId="1" applyFont="1" applyFill="1" applyBorder="1" applyAlignment="1">
      <alignment vertical="center"/>
    </xf>
    <xf numFmtId="164" fontId="5" fillId="0" borderId="19" xfId="2" applyNumberFormat="1" applyFont="1" applyFill="1" applyBorder="1" applyAlignment="1">
      <alignment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8" fillId="0" borderId="0" xfId="1" applyFont="1" applyFill="1" applyBorder="1" applyAlignment="1">
      <alignment horizontal="left" vertical="center"/>
    </xf>
    <xf numFmtId="164" fontId="5" fillId="0" borderId="0" xfId="2" applyNumberFormat="1" applyFont="1" applyFill="1" applyBorder="1" applyAlignment="1">
      <alignment vertical="center"/>
    </xf>
    <xf numFmtId="14" fontId="5" fillId="0" borderId="0" xfId="1" applyNumberFormat="1" applyFont="1" applyFill="1" applyBorder="1" applyAlignment="1">
      <alignment vertical="center"/>
    </xf>
    <xf numFmtId="165" fontId="12" fillId="0" borderId="0" xfId="2" applyNumberFormat="1" applyFont="1" applyFill="1" applyBorder="1" applyAlignment="1">
      <alignment horizontal="left" vertical="center"/>
    </xf>
    <xf numFmtId="0" fontId="5" fillId="0" borderId="0" xfId="1" applyFont="1" applyFill="1" applyBorder="1" applyAlignment="1">
      <alignment vertical="center" wrapText="1"/>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0" fontId="5" fillId="0" borderId="8" xfId="1" applyFont="1" applyFill="1" applyBorder="1" applyAlignment="1">
      <alignment vertical="center"/>
    </xf>
    <xf numFmtId="164" fontId="5" fillId="0" borderId="8" xfId="2" applyNumberFormat="1" applyFont="1" applyFill="1" applyBorder="1" applyAlignment="1">
      <alignment vertical="center"/>
    </xf>
    <xf numFmtId="164" fontId="5" fillId="0" borderId="8" xfId="2" applyNumberFormat="1" applyFont="1" applyFill="1" applyBorder="1" applyAlignment="1">
      <alignment horizontal="right" vertical="center"/>
    </xf>
    <xf numFmtId="0" fontId="5" fillId="0" borderId="21" xfId="1" applyFont="1" applyFill="1" applyBorder="1" applyAlignment="1">
      <alignment horizontal="left" vertical="center"/>
    </xf>
    <xf numFmtId="164" fontId="5" fillId="0" borderId="0" xfId="2" applyNumberFormat="1" applyFont="1" applyFill="1" applyBorder="1" applyAlignment="1">
      <alignment horizontal="right" vertical="center"/>
    </xf>
    <xf numFmtId="0" fontId="5" fillId="0" borderId="9" xfId="1" applyFont="1" applyFill="1" applyBorder="1" applyAlignment="1">
      <alignment horizontal="center" vertical="center" wrapText="1"/>
    </xf>
    <xf numFmtId="0" fontId="5" fillId="0" borderId="9" xfId="1" quotePrefix="1" applyFont="1" applyFill="1" applyBorder="1" applyAlignment="1">
      <alignment horizontal="center" vertical="center" wrapText="1"/>
    </xf>
    <xf numFmtId="166" fontId="5" fillId="0" borderId="1" xfId="2" quotePrefix="1" applyNumberFormat="1" applyFont="1" applyFill="1" applyBorder="1" applyAlignment="1">
      <alignment horizontal="center" vertical="center" wrapText="1"/>
    </xf>
    <xf numFmtId="0" fontId="5" fillId="0" borderId="1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14" xfId="1" applyFont="1" applyFill="1" applyBorder="1" applyAlignment="1">
      <alignment horizontal="center" vertical="center"/>
    </xf>
    <xf numFmtId="0" fontId="5" fillId="0" borderId="16" xfId="1" applyFont="1" applyFill="1" applyBorder="1" applyAlignment="1">
      <alignment vertical="center"/>
    </xf>
    <xf numFmtId="0" fontId="8" fillId="0" borderId="0" xfId="1" applyFont="1" applyFill="1" applyAlignment="1">
      <alignment vertical="center"/>
    </xf>
    <xf numFmtId="0" fontId="5" fillId="0" borderId="19" xfId="1" applyFont="1" applyFill="1" applyBorder="1" applyAlignment="1">
      <alignment vertical="center" wrapText="1"/>
    </xf>
    <xf numFmtId="0" fontId="13" fillId="0" borderId="0" xfId="1" applyFont="1" applyFill="1" applyBorder="1" applyAlignment="1">
      <alignment vertical="center"/>
    </xf>
    <xf numFmtId="0" fontId="14" fillId="0" borderId="0" xfId="1" applyFont="1" applyFill="1" applyBorder="1" applyAlignment="1">
      <alignment vertical="center"/>
    </xf>
    <xf numFmtId="0" fontId="15" fillId="0" borderId="0" xfId="1" applyFont="1" applyFill="1" applyBorder="1" applyAlignment="1">
      <alignment vertical="center"/>
    </xf>
    <xf numFmtId="0" fontId="15" fillId="0" borderId="0" xfId="1" applyFont="1" applyFill="1" applyAlignment="1">
      <alignment vertical="center"/>
    </xf>
    <xf numFmtId="0" fontId="13" fillId="0" borderId="0" xfId="1" applyFont="1" applyFill="1" applyAlignment="1">
      <alignment vertical="center"/>
    </xf>
    <xf numFmtId="0" fontId="5" fillId="0" borderId="17" xfId="1" applyFont="1" applyFill="1" applyBorder="1" applyAlignment="1">
      <alignment vertical="center"/>
    </xf>
    <xf numFmtId="0" fontId="5" fillId="0" borderId="18" xfId="1" applyFont="1" applyFill="1" applyBorder="1" applyAlignment="1">
      <alignment vertical="center"/>
    </xf>
    <xf numFmtId="164" fontId="5" fillId="0" borderId="18" xfId="2" applyNumberFormat="1" applyFont="1" applyFill="1" applyBorder="1" applyAlignment="1">
      <alignment vertical="center"/>
    </xf>
    <xf numFmtId="164" fontId="5" fillId="0" borderId="28" xfId="2" applyNumberFormat="1" applyFont="1" applyFill="1" applyBorder="1" applyAlignment="1">
      <alignment vertical="center"/>
    </xf>
    <xf numFmtId="49" fontId="11" fillId="0" borderId="19" xfId="2" applyNumberFormat="1" applyFont="1" applyFill="1" applyBorder="1" applyAlignment="1">
      <alignment vertical="center"/>
    </xf>
    <xf numFmtId="165" fontId="3" fillId="0" borderId="0" xfId="2" applyNumberFormat="1" applyFont="1" applyFill="1" applyBorder="1" applyAlignment="1">
      <alignment horizontal="center" vertical="center"/>
    </xf>
    <xf numFmtId="164" fontId="5" fillId="0" borderId="14" xfId="2" applyNumberFormat="1" applyFont="1" applyFill="1" applyBorder="1" applyAlignment="1">
      <alignment horizontal="right" vertical="center"/>
    </xf>
    <xf numFmtId="164" fontId="5" fillId="0" borderId="2" xfId="2" applyNumberFormat="1" applyFont="1" applyFill="1" applyBorder="1" applyAlignment="1">
      <alignment horizontal="right" vertical="center"/>
    </xf>
    <xf numFmtId="164" fontId="5" fillId="0" borderId="3" xfId="2" applyNumberFormat="1" applyFont="1" applyFill="1" applyBorder="1" applyAlignment="1">
      <alignment horizontal="right" vertical="center"/>
    </xf>
    <xf numFmtId="9" fontId="5" fillId="0" borderId="16" xfId="1" applyNumberFormat="1" applyFont="1" applyFill="1" applyBorder="1" applyAlignment="1">
      <alignment vertical="center"/>
    </xf>
    <xf numFmtId="0" fontId="5" fillId="0" borderId="7" xfId="1" applyFont="1" applyFill="1" applyBorder="1" applyAlignment="1">
      <alignment vertical="center" wrapText="1"/>
    </xf>
    <xf numFmtId="0" fontId="5" fillId="0" borderId="20" xfId="1" applyFont="1" applyFill="1" applyBorder="1" applyAlignment="1">
      <alignment vertical="center" wrapText="1"/>
    </xf>
    <xf numFmtId="0" fontId="4" fillId="0" borderId="0" xfId="0" applyFont="1" applyFill="1" applyBorder="1" applyAlignment="1">
      <alignment vertical="center"/>
    </xf>
    <xf numFmtId="0" fontId="4" fillId="0" borderId="30" xfId="0" applyFont="1" applyFill="1" applyBorder="1" applyAlignment="1">
      <alignment vertical="center"/>
    </xf>
    <xf numFmtId="0" fontId="4" fillId="0" borderId="4" xfId="0" applyFont="1" applyFill="1" applyBorder="1" applyAlignment="1">
      <alignment vertical="center"/>
    </xf>
    <xf numFmtId="0" fontId="4" fillId="0" borderId="31" xfId="0" applyFont="1" applyFill="1" applyBorder="1" applyAlignment="1">
      <alignment vertical="center"/>
    </xf>
    <xf numFmtId="0" fontId="4" fillId="0" borderId="19" xfId="0" applyFont="1" applyFill="1" applyBorder="1" applyAlignment="1">
      <alignment vertical="center"/>
    </xf>
    <xf numFmtId="0" fontId="18" fillId="0" borderId="5" xfId="0" applyFont="1" applyFill="1" applyBorder="1" applyAlignment="1">
      <alignment vertical="center"/>
    </xf>
    <xf numFmtId="43" fontId="5" fillId="0" borderId="8" xfId="2" applyNumberFormat="1" applyFont="1" applyFill="1" applyBorder="1" applyAlignment="1">
      <alignment horizontal="righ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164" fontId="8" fillId="0" borderId="0" xfId="1" applyNumberFormat="1" applyFont="1" applyFill="1" applyBorder="1" applyAlignment="1">
      <alignment horizontal="center" vertical="center"/>
    </xf>
    <xf numFmtId="0" fontId="5" fillId="0" borderId="8" xfId="1" applyFont="1" applyFill="1" applyBorder="1" applyAlignment="1">
      <alignment horizontal="lef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16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164" fontId="8" fillId="0" borderId="0" xfId="1" applyNumberFormat="1" applyFont="1" applyFill="1" applyBorder="1" applyAlignment="1">
      <alignment horizontal="center" vertical="center"/>
    </xf>
    <xf numFmtId="0" fontId="5" fillId="0" borderId="8" xfId="1" applyFont="1" applyFill="1" applyBorder="1" applyAlignment="1">
      <alignment horizontal="lef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16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167" fontId="5" fillId="0" borderId="14" xfId="2" applyNumberFormat="1" applyFont="1" applyFill="1" applyBorder="1" applyAlignment="1">
      <alignment horizontal="righ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5" fillId="0" borderId="8"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8" fillId="0" borderId="0" xfId="1" applyFont="1" applyFill="1" applyBorder="1" applyAlignment="1">
      <alignment horizontal="center" vertical="center"/>
    </xf>
    <xf numFmtId="0" fontId="5" fillId="0" borderId="19"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8"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8"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8"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8"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12" xfId="1" applyFont="1" applyFill="1" applyBorder="1" applyAlignment="1">
      <alignment horizontal="center" vertical="center"/>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8"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8" xfId="1" applyFont="1" applyFill="1" applyBorder="1" applyAlignment="1">
      <alignment horizontal="left" vertical="center"/>
    </xf>
    <xf numFmtId="164" fontId="5" fillId="0" borderId="0" xfId="2"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8"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164" fontId="6" fillId="0" borderId="0" xfId="2" applyNumberFormat="1" applyFont="1" applyFill="1" applyBorder="1" applyAlignment="1" applyProtection="1">
      <alignment vertical="center"/>
      <protection locked="0"/>
    </xf>
    <xf numFmtId="0" fontId="5" fillId="0" borderId="0" xfId="0" applyFont="1" applyAlignment="1">
      <alignment vertical="top"/>
    </xf>
    <xf numFmtId="0" fontId="5" fillId="0" borderId="0" xfId="0" applyFont="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17" fillId="2" borderId="1" xfId="0"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0" borderId="0" xfId="0" applyFont="1" applyAlignment="1">
      <alignment horizontal="center" vertical="top" wrapText="1"/>
    </xf>
    <xf numFmtId="0" fontId="19" fillId="0" borderId="1" xfId="0" applyFont="1" applyBorder="1" applyAlignment="1">
      <alignment horizontal="center" vertical="center" wrapText="1"/>
    </xf>
    <xf numFmtId="0" fontId="5" fillId="0" borderId="0" xfId="0" applyFont="1" applyAlignment="1">
      <alignment vertical="center"/>
    </xf>
    <xf numFmtId="0" fontId="8" fillId="2" borderId="1" xfId="0" applyFont="1" applyFill="1" applyBorder="1" applyAlignment="1">
      <alignment horizontal="justify" vertical="top" wrapText="1"/>
    </xf>
    <xf numFmtId="0" fontId="5" fillId="0" borderId="11" xfId="1" applyFont="1" applyFill="1" applyBorder="1" applyAlignment="1">
      <alignment horizontal="left" vertical="center"/>
    </xf>
    <xf numFmtId="0" fontId="5" fillId="0" borderId="8" xfId="1" applyFont="1" applyFill="1" applyBorder="1" applyAlignment="1">
      <alignment horizontal="left" vertical="center"/>
    </xf>
    <xf numFmtId="0" fontId="5" fillId="0" borderId="23" xfId="1" applyFont="1" applyFill="1" applyBorder="1" applyAlignment="1">
      <alignment horizontal="left" vertical="center"/>
    </xf>
    <xf numFmtId="164" fontId="5" fillId="0" borderId="11" xfId="2" applyNumberFormat="1" applyFont="1" applyFill="1" applyBorder="1" applyAlignment="1">
      <alignment horizontal="right" vertical="center"/>
    </xf>
    <xf numFmtId="164" fontId="5" fillId="0" borderId="21" xfId="2" applyNumberFormat="1" applyFont="1" applyFill="1" applyBorder="1" applyAlignment="1">
      <alignment horizontal="right" vertical="center"/>
    </xf>
    <xf numFmtId="0" fontId="8" fillId="0" borderId="0" xfId="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13" fillId="0" borderId="0" xfId="1" applyFont="1" applyFill="1" applyBorder="1" applyAlignment="1">
      <alignment horizontal="right" vertical="center"/>
    </xf>
    <xf numFmtId="0" fontId="13" fillId="0" borderId="19" xfId="1" applyFont="1" applyFill="1" applyBorder="1" applyAlignment="1">
      <alignment horizontal="right" vertical="center"/>
    </xf>
    <xf numFmtId="0" fontId="10" fillId="0" borderId="0" xfId="3" applyFont="1" applyFill="1" applyAlignment="1" applyProtection="1">
      <alignment vertical="center"/>
    </xf>
    <xf numFmtId="0" fontId="5" fillId="0" borderId="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5" xfId="1" applyFont="1" applyFill="1" applyBorder="1" applyAlignment="1">
      <alignment horizontal="left" vertical="center"/>
    </xf>
    <xf numFmtId="0" fontId="5" fillId="0" borderId="0" xfId="1" applyFont="1" applyFill="1" applyBorder="1" applyAlignment="1">
      <alignment horizontal="left" vertical="center"/>
    </xf>
    <xf numFmtId="0" fontId="5" fillId="0" borderId="19" xfId="1" applyFont="1" applyFill="1" applyBorder="1" applyAlignment="1">
      <alignment horizontal="left" vertical="center"/>
    </xf>
    <xf numFmtId="0" fontId="8"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6"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6" fillId="0" borderId="0" xfId="1" applyFont="1" applyFill="1" applyBorder="1" applyAlignment="1" applyProtection="1">
      <alignment vertical="center"/>
      <protection locked="0"/>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164" fontId="5" fillId="0" borderId="0" xfId="2" applyNumberFormat="1" applyFont="1" applyFill="1" applyBorder="1" applyAlignment="1">
      <alignment horizontal="center" vertical="center"/>
    </xf>
    <xf numFmtId="0" fontId="5" fillId="0" borderId="1" xfId="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166" fontId="5" fillId="0" borderId="22" xfId="2"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20" xfId="1" applyFont="1" applyFill="1" applyBorder="1" applyAlignment="1">
      <alignment horizontal="left" vertical="center"/>
    </xf>
    <xf numFmtId="164" fontId="6" fillId="0" borderId="0" xfId="2" applyNumberFormat="1" applyFont="1" applyFill="1" applyBorder="1" applyAlignment="1" applyProtection="1">
      <alignment vertical="center"/>
      <protection locked="0"/>
    </xf>
    <xf numFmtId="164" fontId="8" fillId="0" borderId="0" xfId="1" applyNumberFormat="1" applyFont="1" applyFill="1" applyBorder="1" applyAlignment="1">
      <alignment horizontal="center" vertical="center"/>
    </xf>
    <xf numFmtId="0" fontId="5" fillId="0" borderId="16" xfId="1" applyFont="1" applyFill="1" applyBorder="1" applyAlignment="1">
      <alignment horizontal="center" vertical="center"/>
    </xf>
    <xf numFmtId="164" fontId="5" fillId="0" borderId="16" xfId="2" applyNumberFormat="1" applyFont="1" applyFill="1" applyBorder="1" applyAlignment="1">
      <alignment horizontal="left" vertical="center"/>
    </xf>
    <xf numFmtId="164" fontId="5" fillId="0" borderId="29" xfId="2" applyNumberFormat="1" applyFont="1" applyFill="1" applyBorder="1" applyAlignment="1">
      <alignment horizontal="left" vertical="center"/>
    </xf>
    <xf numFmtId="164" fontId="5" fillId="0" borderId="26" xfId="2" applyNumberFormat="1" applyFont="1" applyFill="1" applyBorder="1" applyAlignment="1">
      <alignment horizontal="center" vertical="center"/>
    </xf>
    <xf numFmtId="164" fontId="5" fillId="0" borderId="27" xfId="2" applyNumberFormat="1" applyFont="1" applyFill="1" applyBorder="1" applyAlignment="1">
      <alignment horizontal="center" vertical="center"/>
    </xf>
    <xf numFmtId="43" fontId="5" fillId="0" borderId="16" xfId="2" quotePrefix="1" applyFont="1" applyFill="1" applyBorder="1" applyAlignment="1">
      <alignment horizontal="center" vertical="center"/>
    </xf>
    <xf numFmtId="43" fontId="5" fillId="0" borderId="16" xfId="2" applyFont="1" applyFill="1" applyBorder="1" applyAlignment="1">
      <alignment horizontal="center" vertical="center"/>
    </xf>
    <xf numFmtId="0" fontId="5" fillId="0" borderId="13" xfId="1" applyFont="1" applyFill="1" applyBorder="1" applyAlignment="1">
      <alignment horizontal="left" vertical="center"/>
    </xf>
    <xf numFmtId="0" fontId="5" fillId="0" borderId="14" xfId="1" applyFont="1" applyFill="1" applyBorder="1" applyAlignment="1">
      <alignment horizontal="left" vertical="center"/>
    </xf>
    <xf numFmtId="0" fontId="5" fillId="0" borderId="24" xfId="1" applyFont="1" applyFill="1" applyBorder="1" applyAlignment="1">
      <alignment horizontal="left" vertical="center"/>
    </xf>
    <xf numFmtId="164" fontId="5" fillId="0" borderId="13" xfId="2" applyNumberFormat="1" applyFont="1" applyFill="1" applyBorder="1" applyAlignment="1">
      <alignment horizontal="right" vertical="center"/>
    </xf>
    <xf numFmtId="164" fontId="5" fillId="0" borderId="25" xfId="2" applyNumberFormat="1" applyFont="1" applyFill="1" applyBorder="1" applyAlignment="1">
      <alignment horizontal="right"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164" fontId="13" fillId="0" borderId="0" xfId="2" applyNumberFormat="1" applyFont="1" applyFill="1" applyBorder="1" applyAlignment="1">
      <alignment horizontal="center" vertical="center"/>
    </xf>
    <xf numFmtId="164" fontId="13" fillId="0" borderId="19" xfId="2" applyNumberFormat="1" applyFont="1" applyFill="1" applyBorder="1" applyAlignment="1">
      <alignment horizontal="center" vertical="center"/>
    </xf>
    <xf numFmtId="0" fontId="16" fillId="0" borderId="4"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6" xfId="1" applyFont="1" applyFill="1" applyBorder="1" applyAlignment="1">
      <alignment horizontal="left" vertical="center"/>
    </xf>
    <xf numFmtId="0" fontId="5" fillId="0" borderId="27" xfId="1" applyFont="1" applyFill="1" applyBorder="1" applyAlignment="1">
      <alignment horizontal="left" vertical="center"/>
    </xf>
    <xf numFmtId="0" fontId="5" fillId="0" borderId="5" xfId="1" applyFont="1" applyFill="1" applyBorder="1" applyAlignment="1">
      <alignment horizontal="center" vertical="center"/>
    </xf>
    <xf numFmtId="0" fontId="5" fillId="0" borderId="0" xfId="1" applyFont="1" applyFill="1" applyBorder="1" applyAlignment="1">
      <alignment horizontal="center" vertical="center" wrapText="1"/>
    </xf>
    <xf numFmtId="0" fontId="5" fillId="0" borderId="19" xfId="1" applyFont="1" applyFill="1" applyBorder="1" applyAlignment="1">
      <alignment horizontal="center" vertical="center" wrapText="1"/>
    </xf>
    <xf numFmtId="164" fontId="5" fillId="0" borderId="19" xfId="2" applyNumberFormat="1" applyFont="1" applyFill="1" applyBorder="1" applyAlignment="1">
      <alignment horizontal="center" vertical="center"/>
    </xf>
    <xf numFmtId="164" fontId="5" fillId="0" borderId="26" xfId="2" applyNumberFormat="1" applyFont="1" applyFill="1" applyBorder="1" applyAlignment="1">
      <alignment horizontal="right" vertical="center"/>
    </xf>
    <xf numFmtId="164" fontId="5" fillId="0" borderId="27" xfId="2" applyNumberFormat="1" applyFont="1" applyFill="1" applyBorder="1" applyAlignment="1">
      <alignment horizontal="right" vertical="center"/>
    </xf>
    <xf numFmtId="164" fontId="5" fillId="0" borderId="32" xfId="2" applyNumberFormat="1" applyFont="1" applyFill="1" applyBorder="1" applyAlignment="1">
      <alignment horizontal="right" vertical="center"/>
    </xf>
    <xf numFmtId="164" fontId="5" fillId="0" borderId="33" xfId="2" applyNumberFormat="1" applyFont="1" applyFill="1" applyBorder="1" applyAlignment="1">
      <alignment horizontal="right" vertical="center"/>
    </xf>
    <xf numFmtId="0" fontId="5" fillId="0" borderId="26" xfId="1" applyFont="1" applyFill="1" applyBorder="1" applyAlignment="1">
      <alignment horizontal="left" vertical="center"/>
    </xf>
    <xf numFmtId="0" fontId="5" fillId="0" borderId="29" xfId="1" applyFont="1" applyFill="1" applyBorder="1" applyAlignment="1">
      <alignment horizontal="left" vertical="center"/>
    </xf>
    <xf numFmtId="0" fontId="19"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xf>
    <xf numFmtId="0" fontId="17" fillId="0" borderId="1" xfId="0" applyFont="1" applyBorder="1" applyAlignment="1">
      <alignment horizontal="left" vertical="top" wrapText="1"/>
    </xf>
    <xf numFmtId="0" fontId="5"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29"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0" borderId="26" xfId="0" applyFont="1" applyBorder="1" applyAlignment="1">
      <alignment horizontal="left" vertical="top" wrapText="1"/>
    </xf>
    <xf numFmtId="0" fontId="5" fillId="0" borderId="16" xfId="0" applyFont="1" applyBorder="1" applyAlignment="1">
      <alignment horizontal="left" vertical="top" wrapText="1"/>
    </xf>
    <xf numFmtId="0" fontId="5" fillId="0" borderId="29" xfId="0" applyFont="1" applyBorder="1" applyAlignment="1">
      <alignment horizontal="left" vertical="top" wrapText="1"/>
    </xf>
    <xf numFmtId="0" fontId="5" fillId="0" borderId="26" xfId="0" applyFont="1" applyBorder="1" applyAlignment="1">
      <alignment horizontal="center" vertical="top"/>
    </xf>
    <xf numFmtId="0" fontId="5" fillId="0" borderId="16" xfId="0" applyFont="1" applyBorder="1" applyAlignment="1">
      <alignment horizontal="center" vertical="top"/>
    </xf>
    <xf numFmtId="0" fontId="5" fillId="0" borderId="29" xfId="0" applyFont="1" applyBorder="1" applyAlignment="1">
      <alignment horizontal="center" vertical="top"/>
    </xf>
    <xf numFmtId="1" fontId="5" fillId="2" borderId="1" xfId="0" applyNumberFormat="1" applyFont="1" applyFill="1" applyBorder="1" applyAlignment="1">
      <alignment horizontal="center" vertical="top" wrapText="1"/>
    </xf>
    <xf numFmtId="0" fontId="5" fillId="2" borderId="1" xfId="0" applyFont="1" applyFill="1" applyBorder="1" applyAlignment="1">
      <alignment vertical="top" wrapText="1"/>
    </xf>
    <xf numFmtId="0" fontId="5" fillId="0" borderId="0" xfId="0" applyFont="1" applyAlignment="1">
      <alignment horizontal="left" vertical="top"/>
    </xf>
    <xf numFmtId="49" fontId="5" fillId="0" borderId="1" xfId="0" applyNumberFormat="1" applyFont="1" applyBorder="1" applyAlignment="1">
      <alignment horizontal="left" vertical="top" wrapText="1"/>
    </xf>
    <xf numFmtId="0" fontId="5" fillId="2" borderId="16" xfId="0" applyFont="1" applyFill="1" applyBorder="1" applyAlignment="1">
      <alignment horizontal="center" vertical="top" wrapText="1"/>
    </xf>
    <xf numFmtId="0" fontId="5" fillId="0" borderId="26" xfId="0" applyFont="1" applyBorder="1" applyAlignment="1">
      <alignment horizontal="center" vertical="top" wrapText="1"/>
    </xf>
    <xf numFmtId="0" fontId="5" fillId="0" borderId="16" xfId="0" applyFont="1" applyBorder="1" applyAlignment="1">
      <alignment horizontal="center" vertical="top" wrapText="1"/>
    </xf>
    <xf numFmtId="0" fontId="5" fillId="0" borderId="29" xfId="0" applyFont="1" applyBorder="1" applyAlignment="1">
      <alignment horizontal="center" vertical="top" wrapText="1"/>
    </xf>
    <xf numFmtId="0" fontId="19" fillId="0" borderId="7" xfId="0" applyFont="1" applyBorder="1" applyAlignment="1">
      <alignment horizontal="center" vertical="top" wrapText="1"/>
    </xf>
  </cellXfs>
  <cellStyles count="4">
    <cellStyle name="Comma 2" xfId="2"/>
    <cellStyle name="Hyperlink" xfId="3"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3" name="Straight Connector 2">
          <a:extLst>
            <a:ext uri="{FF2B5EF4-FFF2-40B4-BE49-F238E27FC236}">
              <a16:creationId xmlns:a16="http://schemas.microsoft.com/office/drawing/2014/main" id="{00000000-0008-0000-0F00-000003000000}"/>
            </a:ext>
          </a:extLst>
        </xdr:cNvPr>
        <xdr:cNvCxnSpPr/>
      </xdr:nvCxnSpPr>
      <xdr:spPr>
        <a:xfrm>
          <a:off x="381000" y="388938"/>
          <a:ext cx="12144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A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B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C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D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E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0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0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2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3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4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5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6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29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1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2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3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4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5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6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39687</xdr:colOff>
      <xdr:row>2</xdr:row>
      <xdr:rowOff>0</xdr:rowOff>
    </xdr:from>
    <xdr:to>
      <xdr:col>5</xdr:col>
      <xdr:colOff>23813</xdr:colOff>
      <xdr:row>2</xdr:row>
      <xdr:rowOff>0</xdr:rowOff>
    </xdr:to>
    <xdr:cxnSp macro="">
      <xdr:nvCxnSpPr>
        <xdr:cNvPr id="2" name="Straight Connector 1">
          <a:extLst>
            <a:ext uri="{FF2B5EF4-FFF2-40B4-BE49-F238E27FC236}">
              <a16:creationId xmlns:a16="http://schemas.microsoft.com/office/drawing/2014/main" id="{00000000-0008-0000-1700-000002000000}"/>
            </a:ext>
          </a:extLst>
        </xdr:cNvPr>
        <xdr:cNvCxnSpPr/>
      </xdr:nvCxnSpPr>
      <xdr:spPr>
        <a:xfrm>
          <a:off x="382587" y="390525"/>
          <a:ext cx="12128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topLeftCell="A7" zoomScale="120" zoomScaleNormal="120" workbookViewId="0">
      <selection activeCell="L26" sqref="L26"/>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34</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61"/>
      <c r="AE5" s="61"/>
      <c r="AF5" s="61"/>
      <c r="AG5" s="4"/>
      <c r="AH5" s="57"/>
      <c r="AI5" s="57"/>
      <c r="AJ5" s="4"/>
      <c r="AK5" s="58"/>
      <c r="AL5" s="58"/>
      <c r="AM5" s="58"/>
      <c r="AN5" s="58"/>
      <c r="AO5" s="4"/>
      <c r="AP5" s="4"/>
      <c r="AQ5" s="8"/>
      <c r="AR5" s="8"/>
      <c r="AS5" s="8"/>
      <c r="AT5" s="8"/>
      <c r="AU5" s="8"/>
      <c r="AV5" s="8"/>
    </row>
    <row r="6" spans="1:48" ht="15.75">
      <c r="A6" s="6"/>
      <c r="B6" s="2"/>
      <c r="C6" s="59"/>
      <c r="D6" s="2"/>
      <c r="E6" s="2"/>
      <c r="F6" s="2"/>
      <c r="G6" s="2"/>
      <c r="H6" s="448" t="s">
        <v>35</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59"/>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36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62"/>
      <c r="AI8" s="2"/>
      <c r="AJ8" s="2"/>
      <c r="AK8" s="2"/>
      <c r="AL8" s="2"/>
      <c r="AM8" s="2"/>
      <c r="AN8" s="2"/>
      <c r="AO8" s="2"/>
      <c r="AP8" s="2"/>
      <c r="AQ8" s="2"/>
      <c r="AR8" s="2"/>
      <c r="AS8" s="2"/>
      <c r="AT8" s="2"/>
      <c r="AU8" s="2"/>
      <c r="AV8" s="2"/>
    </row>
    <row r="9" spans="1:48" ht="20.25" customHeight="1">
      <c r="A9" s="454" t="s">
        <v>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38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59"/>
      <c r="D11" s="17"/>
      <c r="E11" s="17"/>
      <c r="F11" s="17"/>
      <c r="G11" s="17"/>
      <c r="H11" s="17"/>
      <c r="I11" s="18"/>
      <c r="J11" s="70"/>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59"/>
      <c r="D12" s="2"/>
      <c r="E12" s="2"/>
      <c r="F12" s="2"/>
      <c r="G12" s="2"/>
      <c r="H12" s="2"/>
      <c r="I12" s="11"/>
      <c r="J12" s="59"/>
      <c r="K12" s="11"/>
      <c r="L12" s="21"/>
      <c r="M12" s="21"/>
      <c r="N12" s="60"/>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65" t="s">
        <v>3</v>
      </c>
      <c r="K14" s="66" t="s">
        <v>4</v>
      </c>
      <c r="L14" s="66" t="s">
        <v>5</v>
      </c>
      <c r="M14" s="468" t="s">
        <v>6</v>
      </c>
      <c r="N14" s="469"/>
      <c r="O14" s="15"/>
      <c r="P14" s="68"/>
      <c r="Q14" s="68"/>
      <c r="R14" s="59"/>
      <c r="S14" s="59"/>
      <c r="T14" s="59"/>
      <c r="U14" s="59"/>
      <c r="V14" s="59"/>
      <c r="W14" s="59"/>
      <c r="X14" s="59"/>
      <c r="Y14" s="59"/>
      <c r="Z14" s="59"/>
      <c r="AA14" s="59"/>
      <c r="AB14" s="59"/>
      <c r="AC14" s="59"/>
      <c r="AD14" s="59"/>
      <c r="AE14" s="59"/>
      <c r="AF14" s="59"/>
      <c r="AG14" s="62"/>
      <c r="AH14" s="62"/>
      <c r="AI14" s="63"/>
      <c r="AJ14" s="63"/>
      <c r="AK14" s="63"/>
      <c r="AL14" s="63"/>
      <c r="AM14" s="64"/>
      <c r="AN14" s="64"/>
      <c r="AO14" s="64"/>
      <c r="AP14" s="64"/>
      <c r="AQ14" s="64"/>
      <c r="AR14" s="64"/>
      <c r="AS14" s="64"/>
      <c r="AT14" s="64"/>
      <c r="AU14" s="64"/>
      <c r="AV14" s="64"/>
    </row>
    <row r="15" spans="1:48" ht="15" customHeight="1">
      <c r="A15" s="23" t="s">
        <v>7</v>
      </c>
      <c r="B15" s="470" t="s">
        <v>8</v>
      </c>
      <c r="C15" s="467"/>
      <c r="D15" s="467"/>
      <c r="E15" s="467"/>
      <c r="F15" s="467"/>
      <c r="G15" s="467"/>
      <c r="H15" s="467"/>
      <c r="I15" s="467"/>
      <c r="J15" s="67"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29</v>
      </c>
      <c r="C16" s="440"/>
      <c r="D16" s="440"/>
      <c r="E16" s="440"/>
      <c r="F16" s="440"/>
      <c r="G16" s="440"/>
      <c r="H16" s="440"/>
      <c r="I16" s="441"/>
      <c r="J16" s="26" t="s">
        <v>32</v>
      </c>
      <c r="K16" s="45">
        <v>3900</v>
      </c>
      <c r="L16" s="56">
        <f>2650/1.1</f>
        <v>2409.090909090909</v>
      </c>
      <c r="M16" s="442">
        <f>K16*L16</f>
        <v>9395454.5454545449</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39</v>
      </c>
      <c r="C17" s="440"/>
      <c r="D17" s="440"/>
      <c r="E17" s="440"/>
      <c r="F17" s="440"/>
      <c r="G17" s="440"/>
      <c r="H17" s="440"/>
      <c r="I17" s="441"/>
      <c r="J17" s="26" t="s">
        <v>32</v>
      </c>
      <c r="K17" s="45">
        <v>315</v>
      </c>
      <c r="L17" s="56">
        <f>2650/1.1</f>
        <v>2409.090909090909</v>
      </c>
      <c r="M17" s="442">
        <f>K17*L17</f>
        <v>758863.63636363635</v>
      </c>
      <c r="N17" s="443"/>
      <c r="O17" s="16"/>
      <c r="P17" s="455"/>
      <c r="Q17" s="455"/>
      <c r="R17" s="455"/>
      <c r="S17" s="455"/>
      <c r="T17" s="455"/>
      <c r="U17" s="455"/>
      <c r="V17" s="455"/>
      <c r="W17" s="455"/>
      <c r="X17" s="455"/>
      <c r="Y17" s="455"/>
      <c r="Z17" s="455"/>
      <c r="AA17" s="455"/>
      <c r="AB17" s="455"/>
      <c r="AC17" s="455"/>
      <c r="AD17" s="455"/>
      <c r="AE17" s="455"/>
      <c r="AF17" s="455"/>
      <c r="AG17" s="464"/>
      <c r="AH17" s="464"/>
      <c r="AI17" s="465"/>
      <c r="AJ17" s="465"/>
      <c r="AK17" s="465"/>
      <c r="AL17" s="465"/>
      <c r="AM17" s="466"/>
      <c r="AN17" s="466"/>
      <c r="AO17" s="466"/>
      <c r="AP17" s="466"/>
      <c r="AQ17" s="466"/>
      <c r="AR17" s="466"/>
      <c r="AS17" s="466"/>
      <c r="AT17" s="466"/>
      <c r="AU17" s="466"/>
      <c r="AV17" s="466"/>
    </row>
    <row r="18" spans="1:52" ht="15.75">
      <c r="A18" s="25">
        <v>3</v>
      </c>
      <c r="B18" s="439" t="s">
        <v>40</v>
      </c>
      <c r="C18" s="440"/>
      <c r="D18" s="440"/>
      <c r="E18" s="440"/>
      <c r="F18" s="440"/>
      <c r="G18" s="440"/>
      <c r="H18" s="440"/>
      <c r="I18" s="441"/>
      <c r="J18" s="26" t="s">
        <v>32</v>
      </c>
      <c r="K18" s="45">
        <v>630</v>
      </c>
      <c r="L18" s="56">
        <f t="shared" ref="L18:L25" si="0">2650/1.1</f>
        <v>2409.090909090909</v>
      </c>
      <c r="M18" s="442">
        <f t="shared" ref="M18:M26" si="1">K18*L18</f>
        <v>1517727.2727272727</v>
      </c>
      <c r="N18" s="443"/>
      <c r="O18" s="16"/>
      <c r="P18" s="455"/>
      <c r="Q18" s="455"/>
      <c r="R18" s="455"/>
      <c r="S18" s="455"/>
      <c r="T18" s="455"/>
      <c r="U18" s="455"/>
      <c r="V18" s="455"/>
      <c r="W18" s="455"/>
      <c r="X18" s="455"/>
      <c r="Y18" s="455"/>
      <c r="Z18" s="455"/>
      <c r="AA18" s="455"/>
      <c r="AB18" s="455"/>
      <c r="AC18" s="455"/>
      <c r="AD18" s="455"/>
      <c r="AE18" s="455"/>
      <c r="AF18" s="455"/>
      <c r="AG18" s="464"/>
      <c r="AH18" s="464"/>
      <c r="AI18" s="465"/>
      <c r="AJ18" s="465"/>
      <c r="AK18" s="465"/>
      <c r="AL18" s="465"/>
      <c r="AM18" s="466"/>
      <c r="AN18" s="466"/>
      <c r="AO18" s="466"/>
      <c r="AP18" s="466"/>
      <c r="AQ18" s="466"/>
      <c r="AR18" s="466"/>
      <c r="AS18" s="466"/>
      <c r="AT18" s="466"/>
      <c r="AU18" s="466"/>
      <c r="AV18" s="466"/>
    </row>
    <row r="19" spans="1:52" ht="15.75">
      <c r="A19" s="25">
        <v>4</v>
      </c>
      <c r="B19" s="439" t="s">
        <v>41</v>
      </c>
      <c r="C19" s="440"/>
      <c r="D19" s="440"/>
      <c r="E19" s="440"/>
      <c r="F19" s="440"/>
      <c r="G19" s="440"/>
      <c r="H19" s="440"/>
      <c r="I19" s="441"/>
      <c r="J19" s="26" t="s">
        <v>32</v>
      </c>
      <c r="K19" s="45">
        <v>565</v>
      </c>
      <c r="L19" s="56">
        <f t="shared" si="0"/>
        <v>2409.090909090909</v>
      </c>
      <c r="M19" s="442">
        <f t="shared" si="1"/>
        <v>1361136.3636363635</v>
      </c>
      <c r="N19" s="443"/>
      <c r="O19" s="16" t="s">
        <v>13</v>
      </c>
      <c r="P19" s="455"/>
      <c r="Q19" s="455"/>
      <c r="R19" s="455"/>
      <c r="S19" s="455"/>
      <c r="T19" s="455"/>
      <c r="U19" s="455"/>
      <c r="V19" s="455"/>
      <c r="W19" s="455"/>
      <c r="X19" s="455"/>
      <c r="Y19" s="455"/>
      <c r="Z19" s="455"/>
      <c r="AA19" s="455"/>
      <c r="AB19" s="455"/>
      <c r="AC19" s="455"/>
      <c r="AD19" s="455"/>
      <c r="AE19" s="455"/>
      <c r="AF19" s="455"/>
      <c r="AG19" s="464"/>
      <c r="AH19" s="464"/>
      <c r="AI19" s="465"/>
      <c r="AJ19" s="465"/>
      <c r="AK19" s="465"/>
      <c r="AL19" s="465"/>
      <c r="AM19" s="466"/>
      <c r="AN19" s="466"/>
      <c r="AO19" s="466"/>
      <c r="AP19" s="466"/>
      <c r="AQ19" s="466"/>
      <c r="AR19" s="466"/>
      <c r="AS19" s="466"/>
      <c r="AT19" s="466"/>
      <c r="AU19" s="466"/>
      <c r="AV19" s="466"/>
    </row>
    <row r="20" spans="1:52" ht="15.75">
      <c r="A20" s="25">
        <v>5</v>
      </c>
      <c r="B20" s="439" t="s">
        <v>26</v>
      </c>
      <c r="C20" s="440"/>
      <c r="D20" s="440"/>
      <c r="E20" s="440"/>
      <c r="F20" s="440"/>
      <c r="G20" s="440"/>
      <c r="H20" s="440"/>
      <c r="I20" s="441"/>
      <c r="J20" s="26" t="s">
        <v>32</v>
      </c>
      <c r="K20" s="45">
        <v>2400</v>
      </c>
      <c r="L20" s="56">
        <f t="shared" si="0"/>
        <v>2409.090909090909</v>
      </c>
      <c r="M20" s="442">
        <f t="shared" si="1"/>
        <v>5781818.1818181816</v>
      </c>
      <c r="N20" s="443"/>
      <c r="O20" s="16" t="s">
        <v>13</v>
      </c>
      <c r="P20" s="455"/>
      <c r="Q20" s="455"/>
      <c r="R20" s="455"/>
      <c r="S20" s="455"/>
      <c r="T20" s="455"/>
      <c r="U20" s="455"/>
      <c r="V20" s="455"/>
      <c r="W20" s="455"/>
      <c r="X20" s="455"/>
      <c r="Y20" s="455"/>
      <c r="Z20" s="455"/>
      <c r="AA20" s="455"/>
      <c r="AB20" s="455"/>
      <c r="AC20" s="455"/>
      <c r="AD20" s="455"/>
      <c r="AE20" s="455"/>
      <c r="AF20" s="455"/>
      <c r="AG20" s="464"/>
      <c r="AH20" s="464"/>
      <c r="AI20" s="465"/>
      <c r="AJ20" s="465"/>
      <c r="AK20" s="465"/>
      <c r="AL20" s="63"/>
      <c r="AM20" s="466"/>
      <c r="AN20" s="466"/>
      <c r="AO20" s="466"/>
      <c r="AP20" s="466"/>
      <c r="AQ20" s="466"/>
      <c r="AR20" s="466"/>
      <c r="AS20" s="466"/>
      <c r="AT20" s="466"/>
      <c r="AU20" s="466"/>
      <c r="AV20" s="466"/>
    </row>
    <row r="21" spans="1:52" ht="15.75">
      <c r="A21" s="25">
        <v>6</v>
      </c>
      <c r="B21" s="439" t="s">
        <v>30</v>
      </c>
      <c r="C21" s="440"/>
      <c r="D21" s="440"/>
      <c r="E21" s="440"/>
      <c r="F21" s="440"/>
      <c r="G21" s="440"/>
      <c r="H21" s="440"/>
      <c r="I21" s="441"/>
      <c r="J21" s="26" t="s">
        <v>32</v>
      </c>
      <c r="K21" s="45">
        <v>960</v>
      </c>
      <c r="L21" s="56">
        <f t="shared" si="0"/>
        <v>2409.090909090909</v>
      </c>
      <c r="M21" s="442">
        <f t="shared" si="1"/>
        <v>2312727.2727272725</v>
      </c>
      <c r="N21" s="443"/>
      <c r="O21" s="16"/>
      <c r="P21" s="2"/>
      <c r="Q21" s="2"/>
      <c r="R21" s="2"/>
      <c r="S21" s="2"/>
      <c r="T21" s="2"/>
      <c r="U21" s="2"/>
      <c r="V21" s="2"/>
      <c r="W21" s="73"/>
      <c r="X21" s="73"/>
      <c r="Y21" s="73"/>
      <c r="Z21" s="2"/>
      <c r="AA21" s="2"/>
      <c r="AB21" s="2"/>
      <c r="AC21" s="2"/>
      <c r="AD21" s="2"/>
      <c r="AE21" s="2"/>
      <c r="AF21" s="2"/>
      <c r="AG21" s="2"/>
      <c r="AH21" s="2"/>
      <c r="AI21" s="2"/>
      <c r="AJ21" s="2"/>
      <c r="AK21" s="2"/>
      <c r="AL21" s="2"/>
      <c r="AM21" s="2"/>
      <c r="AN21" s="2"/>
      <c r="AO21" s="2"/>
      <c r="AP21" s="2"/>
      <c r="AQ21" s="2"/>
      <c r="AR21" s="74"/>
      <c r="AS21" s="75"/>
      <c r="AT21" s="75"/>
      <c r="AU21" s="75"/>
      <c r="AV21" s="75"/>
      <c r="AW21" s="27"/>
      <c r="AX21" s="27"/>
      <c r="AY21" s="27"/>
      <c r="AZ21" s="27"/>
    </row>
    <row r="22" spans="1:52" ht="15.75">
      <c r="A22" s="25">
        <v>7</v>
      </c>
      <c r="B22" s="439" t="s">
        <v>42</v>
      </c>
      <c r="C22" s="440"/>
      <c r="D22" s="440"/>
      <c r="E22" s="440"/>
      <c r="F22" s="440"/>
      <c r="G22" s="440"/>
      <c r="H22" s="440"/>
      <c r="I22" s="441"/>
      <c r="J22" s="26" t="s">
        <v>32</v>
      </c>
      <c r="K22" s="45">
        <v>150</v>
      </c>
      <c r="L22" s="56">
        <f t="shared" si="0"/>
        <v>2409.090909090909</v>
      </c>
      <c r="M22" s="442">
        <f t="shared" si="1"/>
        <v>361363.63636363635</v>
      </c>
      <c r="N22" s="443"/>
      <c r="O22" s="16"/>
      <c r="P22" s="2"/>
      <c r="Q22" s="2"/>
      <c r="R22" s="2"/>
      <c r="S22" s="2"/>
      <c r="T22" s="2"/>
      <c r="U22" s="2"/>
      <c r="V22" s="2"/>
      <c r="W22" s="73"/>
      <c r="X22" s="73"/>
      <c r="Y22" s="73"/>
      <c r="Z22" s="2"/>
      <c r="AA22" s="2"/>
      <c r="AB22" s="2"/>
      <c r="AC22" s="2"/>
      <c r="AD22" s="2"/>
      <c r="AE22" s="2"/>
      <c r="AF22" s="2"/>
      <c r="AG22" s="2"/>
      <c r="AH22" s="2"/>
      <c r="AI22" s="2"/>
      <c r="AJ22" s="2"/>
      <c r="AK22" s="2"/>
      <c r="AL22" s="2"/>
      <c r="AM22" s="2"/>
      <c r="AN22" s="2"/>
      <c r="AO22" s="2"/>
      <c r="AP22" s="2"/>
      <c r="AQ22" s="2"/>
      <c r="AR22" s="74"/>
      <c r="AS22" s="75"/>
      <c r="AT22" s="75"/>
      <c r="AU22" s="75"/>
      <c r="AV22" s="75"/>
      <c r="AW22" s="27"/>
      <c r="AX22" s="27"/>
      <c r="AY22" s="27"/>
      <c r="AZ22" s="27"/>
    </row>
    <row r="23" spans="1:52" ht="15.75">
      <c r="A23" s="25">
        <v>8</v>
      </c>
      <c r="B23" s="439" t="s">
        <v>28</v>
      </c>
      <c r="C23" s="440"/>
      <c r="D23" s="440"/>
      <c r="E23" s="440"/>
      <c r="F23" s="440"/>
      <c r="G23" s="440"/>
      <c r="H23" s="440"/>
      <c r="I23" s="441"/>
      <c r="J23" s="26" t="s">
        <v>32</v>
      </c>
      <c r="K23" s="45">
        <v>2310</v>
      </c>
      <c r="L23" s="56">
        <f t="shared" si="0"/>
        <v>2409.090909090909</v>
      </c>
      <c r="M23" s="442">
        <f t="shared" si="1"/>
        <v>5565000</v>
      </c>
      <c r="N23" s="443"/>
      <c r="O23" s="16"/>
      <c r="P23" s="2"/>
      <c r="Q23" s="2"/>
      <c r="R23" s="2"/>
      <c r="S23" s="2"/>
      <c r="T23" s="2"/>
      <c r="U23" s="2"/>
      <c r="V23" s="2"/>
      <c r="W23" s="73"/>
      <c r="X23" s="73"/>
      <c r="Y23" s="73"/>
      <c r="Z23" s="2"/>
      <c r="AA23" s="2"/>
      <c r="AB23" s="2"/>
      <c r="AC23" s="2"/>
      <c r="AD23" s="2"/>
      <c r="AE23" s="2"/>
      <c r="AF23" s="2"/>
      <c r="AG23" s="2"/>
      <c r="AH23" s="2"/>
      <c r="AI23" s="2"/>
      <c r="AJ23" s="2"/>
      <c r="AK23" s="2"/>
      <c r="AL23" s="2"/>
      <c r="AM23" s="2"/>
      <c r="AN23" s="2"/>
      <c r="AO23" s="2"/>
      <c r="AP23" s="2"/>
      <c r="AQ23" s="2"/>
      <c r="AR23" s="74"/>
      <c r="AS23" s="75"/>
      <c r="AT23" s="75"/>
      <c r="AU23" s="75"/>
      <c r="AV23" s="75"/>
      <c r="AW23" s="27"/>
      <c r="AX23" s="27"/>
      <c r="AY23" s="27"/>
      <c r="AZ23" s="27"/>
    </row>
    <row r="24" spans="1:52" ht="15.75">
      <c r="A24" s="25">
        <v>9</v>
      </c>
      <c r="B24" s="439" t="s">
        <v>43</v>
      </c>
      <c r="C24" s="440"/>
      <c r="D24" s="440"/>
      <c r="E24" s="440"/>
      <c r="F24" s="440"/>
      <c r="G24" s="440"/>
      <c r="H24" s="440"/>
      <c r="I24" s="441"/>
      <c r="J24" s="26" t="s">
        <v>32</v>
      </c>
      <c r="K24" s="45">
        <v>3080</v>
      </c>
      <c r="L24" s="56">
        <f t="shared" si="0"/>
        <v>2409.090909090909</v>
      </c>
      <c r="M24" s="442">
        <f t="shared" si="1"/>
        <v>7420000</v>
      </c>
      <c r="N24" s="443"/>
      <c r="O24" s="16"/>
      <c r="P24" s="2"/>
      <c r="Q24" s="2"/>
      <c r="R24" s="2"/>
      <c r="S24" s="2"/>
      <c r="T24" s="2"/>
      <c r="U24" s="2"/>
      <c r="V24" s="2"/>
      <c r="W24" s="73"/>
      <c r="X24" s="73"/>
      <c r="Y24" s="73"/>
      <c r="Z24" s="2"/>
      <c r="AA24" s="2"/>
      <c r="AB24" s="2"/>
      <c r="AC24" s="2"/>
      <c r="AD24" s="2"/>
      <c r="AE24" s="2"/>
      <c r="AF24" s="2"/>
      <c r="AG24" s="2"/>
      <c r="AH24" s="2"/>
      <c r="AI24" s="2"/>
      <c r="AJ24" s="2"/>
      <c r="AK24" s="2"/>
      <c r="AL24" s="2"/>
      <c r="AM24" s="2"/>
      <c r="AN24" s="2"/>
      <c r="AO24" s="2"/>
      <c r="AP24" s="2"/>
      <c r="AQ24" s="2"/>
      <c r="AR24" s="74"/>
      <c r="AS24" s="75"/>
      <c r="AT24" s="75"/>
      <c r="AU24" s="75"/>
      <c r="AV24" s="75"/>
      <c r="AW24" s="27"/>
      <c r="AX24" s="27"/>
      <c r="AY24" s="27"/>
      <c r="AZ24" s="27"/>
    </row>
    <row r="25" spans="1:52" ht="15.75">
      <c r="A25" s="25">
        <v>10</v>
      </c>
      <c r="B25" s="439" t="s">
        <v>44</v>
      </c>
      <c r="C25" s="440"/>
      <c r="D25" s="440"/>
      <c r="E25" s="440"/>
      <c r="F25" s="440"/>
      <c r="G25" s="440"/>
      <c r="H25" s="440"/>
      <c r="I25" s="441"/>
      <c r="J25" s="26" t="s">
        <v>32</v>
      </c>
      <c r="K25" s="45">
        <v>20</v>
      </c>
      <c r="L25" s="56">
        <f t="shared" si="0"/>
        <v>2409.090909090909</v>
      </c>
      <c r="M25" s="442">
        <f t="shared" si="1"/>
        <v>48181.818181818177</v>
      </c>
      <c r="N25" s="443"/>
      <c r="O25" s="16"/>
      <c r="P25" s="2"/>
      <c r="Q25" s="2"/>
      <c r="R25" s="2"/>
      <c r="S25" s="2"/>
      <c r="T25" s="2"/>
      <c r="U25" s="2"/>
      <c r="V25" s="2"/>
      <c r="W25" s="73"/>
      <c r="X25" s="73"/>
      <c r="Y25" s="73"/>
      <c r="Z25" s="2"/>
      <c r="AA25" s="2"/>
      <c r="AB25" s="2"/>
      <c r="AC25" s="2"/>
      <c r="AD25" s="2"/>
      <c r="AE25" s="2"/>
      <c r="AF25" s="2"/>
      <c r="AG25" s="2"/>
      <c r="AH25" s="2"/>
      <c r="AI25" s="2"/>
      <c r="AJ25" s="2"/>
      <c r="AK25" s="2"/>
      <c r="AL25" s="2"/>
      <c r="AM25" s="2"/>
      <c r="AN25" s="2"/>
      <c r="AO25" s="2"/>
      <c r="AP25" s="2"/>
      <c r="AQ25" s="2"/>
      <c r="AR25" s="74"/>
      <c r="AS25" s="75"/>
      <c r="AT25" s="75"/>
      <c r="AU25" s="75"/>
      <c r="AV25" s="75"/>
      <c r="AW25" s="27"/>
      <c r="AX25" s="27"/>
      <c r="AY25" s="27"/>
      <c r="AZ25" s="27"/>
    </row>
    <row r="26" spans="1:52" ht="15.75">
      <c r="A26" s="25">
        <v>11</v>
      </c>
      <c r="B26" s="439" t="s">
        <v>45</v>
      </c>
      <c r="C26" s="440"/>
      <c r="D26" s="440"/>
      <c r="E26" s="440"/>
      <c r="F26" s="440"/>
      <c r="G26" s="440"/>
      <c r="H26" s="440"/>
      <c r="I26" s="441"/>
      <c r="J26" s="26" t="s">
        <v>32</v>
      </c>
      <c r="K26" s="45">
        <v>5000</v>
      </c>
      <c r="L26" s="56">
        <f>700/1.1</f>
        <v>636.36363636363626</v>
      </c>
      <c r="M26" s="442">
        <f t="shared" si="1"/>
        <v>3181818.1818181812</v>
      </c>
      <c r="N26" s="443"/>
      <c r="O26" s="16" t="s">
        <v>47</v>
      </c>
      <c r="P26" s="2"/>
      <c r="Q26" s="2"/>
      <c r="R26" s="2"/>
      <c r="S26" s="2"/>
      <c r="T26" s="2"/>
      <c r="U26" s="2"/>
      <c r="V26" s="2"/>
      <c r="W26" s="73"/>
      <c r="X26" s="73"/>
      <c r="Y26" s="73"/>
      <c r="Z26" s="2"/>
      <c r="AA26" s="2"/>
      <c r="AB26" s="2"/>
      <c r="AC26" s="2"/>
      <c r="AD26" s="2"/>
      <c r="AE26" s="2"/>
      <c r="AF26" s="2"/>
      <c r="AG26" s="2"/>
      <c r="AH26" s="2"/>
      <c r="AI26" s="2"/>
      <c r="AJ26" s="2"/>
      <c r="AK26" s="2"/>
      <c r="AL26" s="2"/>
      <c r="AM26" s="2"/>
      <c r="AN26" s="2"/>
      <c r="AO26" s="2"/>
      <c r="AP26" s="2"/>
      <c r="AQ26" s="2"/>
      <c r="AR26" s="74"/>
      <c r="AS26" s="75"/>
      <c r="AT26" s="75"/>
      <c r="AU26" s="75"/>
      <c r="AV26" s="75"/>
      <c r="AW26" s="27"/>
      <c r="AX26" s="27"/>
      <c r="AY26" s="27"/>
      <c r="AZ26" s="27"/>
    </row>
    <row r="27" spans="1:52" ht="15.75" hidden="1">
      <c r="A27" s="25"/>
      <c r="B27" s="439"/>
      <c r="C27" s="440"/>
      <c r="D27" s="440"/>
      <c r="E27" s="440"/>
      <c r="F27" s="440"/>
      <c r="G27" s="440"/>
      <c r="H27" s="440"/>
      <c r="I27" s="441"/>
      <c r="J27" s="26"/>
      <c r="K27" s="45"/>
      <c r="L27" s="56">
        <f t="shared" ref="L27:L28" si="2">700/1.1</f>
        <v>636.36363636363626</v>
      </c>
      <c r="M27" s="442"/>
      <c r="N27" s="443"/>
      <c r="O27" s="16"/>
      <c r="P27" s="2"/>
      <c r="Q27" s="2"/>
      <c r="R27" s="2"/>
      <c r="S27" s="2"/>
      <c r="T27" s="2"/>
      <c r="U27" s="2"/>
      <c r="V27" s="2"/>
      <c r="W27" s="73"/>
      <c r="X27" s="73"/>
      <c r="Y27" s="73"/>
      <c r="Z27" s="2"/>
      <c r="AA27" s="2"/>
      <c r="AB27" s="2"/>
      <c r="AC27" s="2"/>
      <c r="AD27" s="2"/>
      <c r="AE27" s="2"/>
      <c r="AF27" s="2"/>
      <c r="AG27" s="2"/>
      <c r="AH27" s="2"/>
      <c r="AI27" s="2"/>
      <c r="AJ27" s="2"/>
      <c r="AK27" s="2"/>
      <c r="AL27" s="2"/>
      <c r="AM27" s="2"/>
      <c r="AN27" s="2"/>
      <c r="AO27" s="2"/>
      <c r="AP27" s="2"/>
      <c r="AQ27" s="2"/>
      <c r="AR27" s="74"/>
      <c r="AS27" s="75"/>
      <c r="AT27" s="75"/>
      <c r="AU27" s="75"/>
      <c r="AV27" s="75"/>
      <c r="AW27" s="27"/>
      <c r="AX27" s="27"/>
      <c r="AY27" s="27"/>
      <c r="AZ27" s="27"/>
    </row>
    <row r="28" spans="1:52" ht="15.75" hidden="1">
      <c r="A28" s="25"/>
      <c r="B28" s="439"/>
      <c r="C28" s="440"/>
      <c r="D28" s="440"/>
      <c r="E28" s="440"/>
      <c r="F28" s="440"/>
      <c r="G28" s="440"/>
      <c r="H28" s="440"/>
      <c r="I28" s="441"/>
      <c r="J28" s="26"/>
      <c r="K28" s="45"/>
      <c r="L28" s="56">
        <f t="shared" si="2"/>
        <v>636.36363636363626</v>
      </c>
      <c r="M28" s="442"/>
      <c r="N28" s="443"/>
      <c r="O28" s="16"/>
      <c r="P28" s="2"/>
      <c r="Q28" s="2"/>
      <c r="R28" s="2"/>
      <c r="S28" s="2"/>
      <c r="T28" s="2"/>
      <c r="U28" s="2"/>
      <c r="V28" s="2"/>
      <c r="W28" s="59"/>
      <c r="X28" s="59"/>
      <c r="Y28" s="59"/>
      <c r="Z28" s="2"/>
      <c r="AA28" s="2"/>
      <c r="AB28" s="2"/>
      <c r="AC28" s="2"/>
      <c r="AD28" s="2"/>
      <c r="AE28" s="2"/>
      <c r="AF28" s="2"/>
      <c r="AG28" s="2"/>
      <c r="AH28" s="2"/>
      <c r="AI28" s="2"/>
      <c r="AJ28" s="2"/>
      <c r="AK28" s="2"/>
      <c r="AL28" s="2"/>
      <c r="AM28" s="2"/>
      <c r="AN28" s="2"/>
      <c r="AO28" s="2"/>
      <c r="AP28" s="2"/>
      <c r="AQ28" s="2"/>
      <c r="AR28" s="69"/>
      <c r="AS28" s="58"/>
      <c r="AT28" s="58"/>
      <c r="AU28" s="58"/>
      <c r="AV28" s="58"/>
      <c r="AW28" s="27"/>
      <c r="AX28" s="27"/>
      <c r="AY28" s="27"/>
      <c r="AZ28" s="27"/>
    </row>
    <row r="29" spans="1:52" ht="15.75">
      <c r="A29" s="28"/>
      <c r="B29" s="483"/>
      <c r="C29" s="484"/>
      <c r="D29" s="484"/>
      <c r="E29" s="484"/>
      <c r="F29" s="484"/>
      <c r="G29" s="484"/>
      <c r="H29" s="484"/>
      <c r="I29" s="485"/>
      <c r="J29" s="29" t="s">
        <v>13</v>
      </c>
      <c r="K29" s="46" t="s">
        <v>13</v>
      </c>
      <c r="L29" s="44" t="s">
        <v>13</v>
      </c>
      <c r="M29" s="486" t="s">
        <v>13</v>
      </c>
      <c r="N29" s="487"/>
      <c r="O29" s="16" t="s">
        <v>13</v>
      </c>
      <c r="P29" s="464"/>
      <c r="Q29" s="464"/>
      <c r="R29" s="464"/>
      <c r="S29" s="464"/>
      <c r="T29" s="464"/>
      <c r="U29" s="464"/>
      <c r="V29" s="464"/>
      <c r="W29" s="464"/>
      <c r="X29" s="464"/>
      <c r="Y29" s="464"/>
      <c r="Z29" s="464"/>
      <c r="AA29" s="464"/>
      <c r="AB29" s="464"/>
      <c r="AC29" s="464"/>
      <c r="AD29" s="464"/>
      <c r="AE29" s="464"/>
      <c r="AF29" s="464"/>
      <c r="AG29" s="455"/>
      <c r="AH29" s="455"/>
      <c r="AI29" s="455"/>
      <c r="AJ29" s="455"/>
      <c r="AK29" s="455"/>
      <c r="AL29" s="455"/>
      <c r="AM29" s="455"/>
      <c r="AN29" s="455"/>
      <c r="AO29" s="455"/>
      <c r="AP29" s="455"/>
      <c r="AQ29" s="455"/>
      <c r="AR29" s="475"/>
      <c r="AS29" s="444"/>
      <c r="AT29" s="444"/>
      <c r="AU29" s="444"/>
      <c r="AV29" s="444"/>
      <c r="AW29" s="27"/>
      <c r="AX29" s="27"/>
      <c r="AY29" s="27"/>
      <c r="AZ29" s="27"/>
    </row>
    <row r="30" spans="1:52" ht="15.75">
      <c r="A30" s="1"/>
      <c r="B30" s="476"/>
      <c r="C30" s="476"/>
      <c r="D30" s="476"/>
      <c r="E30" s="476"/>
      <c r="F30" s="476"/>
      <c r="G30" s="476"/>
      <c r="H30" s="476"/>
      <c r="I30" s="476"/>
      <c r="J30" s="477" t="s">
        <v>14</v>
      </c>
      <c r="K30" s="477"/>
      <c r="L30" s="478"/>
      <c r="M30" s="479">
        <f>ROUND(SUM(M16:N29),0)</f>
        <v>37704091</v>
      </c>
      <c r="N30" s="480"/>
      <c r="O30" s="16" t="s">
        <v>13</v>
      </c>
      <c r="P30" s="3"/>
      <c r="Q30" s="2"/>
      <c r="R30" s="2"/>
      <c r="S30" s="2"/>
      <c r="T30" s="2"/>
      <c r="U30" s="2"/>
      <c r="V30" s="2"/>
      <c r="W30" s="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27"/>
      <c r="AX30" s="27"/>
      <c r="AY30" s="27"/>
      <c r="AZ30" s="27"/>
    </row>
    <row r="31" spans="1:52" ht="15.75">
      <c r="A31" s="1" t="s">
        <v>21</v>
      </c>
      <c r="B31" s="30"/>
      <c r="C31" s="47">
        <v>0.1</v>
      </c>
      <c r="D31" s="30"/>
      <c r="E31" s="481"/>
      <c r="F31" s="482"/>
      <c r="G31" s="30"/>
      <c r="H31" s="30"/>
      <c r="I31" s="30"/>
      <c r="J31" s="477" t="s">
        <v>15</v>
      </c>
      <c r="K31" s="477"/>
      <c r="L31" s="478"/>
      <c r="M31" s="479">
        <f>ROUND(M30*C31,0)</f>
        <v>3770409</v>
      </c>
      <c r="N31" s="480"/>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1"/>
      <c r="B32" s="30"/>
      <c r="C32" s="30"/>
      <c r="D32" s="30"/>
      <c r="E32" s="30"/>
      <c r="F32" s="30"/>
      <c r="G32" s="30"/>
      <c r="H32" s="30"/>
      <c r="I32" s="30"/>
      <c r="J32" s="477" t="s">
        <v>16</v>
      </c>
      <c r="K32" s="477"/>
      <c r="L32" s="478"/>
      <c r="M32" s="479">
        <f>M30+M31</f>
        <v>41474500</v>
      </c>
      <c r="N32" s="480"/>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c r="A33" s="6"/>
      <c r="B33" s="2"/>
      <c r="C33" s="2"/>
      <c r="D33" s="2"/>
      <c r="E33" s="2"/>
      <c r="F33" s="2"/>
      <c r="G33" s="2"/>
      <c r="H33" s="2"/>
      <c r="I33" s="2"/>
      <c r="J33" s="2"/>
      <c r="K33" s="11"/>
      <c r="L33" s="11"/>
      <c r="M33" s="11"/>
      <c r="N33" s="7"/>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c r="A34" s="454" t="e">
        <f ca="1">"Số tiền bằng chữ: "&amp;_xll.VND(M32)</f>
        <v>#NAME?</v>
      </c>
      <c r="B34" s="455"/>
      <c r="C34" s="455"/>
      <c r="D34" s="455"/>
      <c r="E34" s="455"/>
      <c r="F34" s="455"/>
      <c r="G34" s="455"/>
      <c r="H34" s="455"/>
      <c r="I34" s="455"/>
      <c r="J34" s="455"/>
      <c r="K34" s="455"/>
      <c r="L34" s="455"/>
      <c r="M34" s="455"/>
      <c r="N34" s="456"/>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hidden="1">
      <c r="A35" s="6"/>
      <c r="B35" s="2"/>
      <c r="C35" s="2"/>
      <c r="D35" s="2"/>
      <c r="E35" s="2"/>
      <c r="F35" s="48"/>
      <c r="G35" s="48"/>
      <c r="H35" s="48"/>
      <c r="I35" s="48"/>
      <c r="J35" s="48"/>
      <c r="K35" s="48"/>
      <c r="L35" s="48"/>
      <c r="M35" s="48"/>
      <c r="N35" s="49"/>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hidden="1">
      <c r="A36" s="493"/>
      <c r="B36" s="494"/>
      <c r="C36" s="494"/>
      <c r="D36" s="494"/>
      <c r="E36" s="494"/>
      <c r="F36" s="494"/>
      <c r="G36" s="494"/>
      <c r="H36" s="494"/>
      <c r="I36" s="494"/>
      <c r="J36" s="494"/>
      <c r="K36" s="494"/>
      <c r="L36" s="494"/>
      <c r="M36" s="494"/>
      <c r="N36" s="495"/>
      <c r="O36" s="1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31"/>
      <c r="AR36" s="31"/>
      <c r="AS36" s="31"/>
      <c r="AT36" s="31"/>
      <c r="AU36" s="31"/>
      <c r="AV36" s="31"/>
      <c r="AW36" s="27"/>
      <c r="AX36" s="27"/>
      <c r="AY36" s="27"/>
      <c r="AZ36" s="27"/>
    </row>
    <row r="37" spans="1:52" ht="15.75" hidden="1">
      <c r="A37" s="6"/>
      <c r="B37" s="2"/>
      <c r="C37" s="2"/>
      <c r="D37" s="2"/>
      <c r="E37" s="2"/>
      <c r="F37" s="14"/>
      <c r="G37" s="14"/>
      <c r="H37" s="14"/>
      <c r="I37" s="14"/>
      <c r="J37" s="14"/>
      <c r="K37" s="14"/>
      <c r="L37" s="14"/>
      <c r="M37" s="14"/>
      <c r="N37" s="32"/>
      <c r="O37" s="1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31"/>
      <c r="AR37" s="31"/>
      <c r="AS37" s="31"/>
      <c r="AT37" s="31"/>
      <c r="AU37" s="31"/>
      <c r="AV37" s="31"/>
      <c r="AW37" s="27"/>
      <c r="AX37" s="27"/>
      <c r="AY37" s="27"/>
      <c r="AZ37" s="27"/>
    </row>
    <row r="38" spans="1:52" ht="20.25" customHeight="1">
      <c r="A38" s="496" t="s">
        <v>17</v>
      </c>
      <c r="B38" s="464"/>
      <c r="C38" s="464"/>
      <c r="D38" s="464"/>
      <c r="E38" s="464"/>
      <c r="F38" s="464"/>
      <c r="G38" s="464"/>
      <c r="H38" s="14"/>
      <c r="I38" s="14"/>
      <c r="J38" s="14"/>
      <c r="K38" s="497" t="s">
        <v>18</v>
      </c>
      <c r="L38" s="497"/>
      <c r="M38" s="497"/>
      <c r="N38" s="498"/>
      <c r="O38" s="15"/>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31"/>
      <c r="AR38" s="31"/>
      <c r="AS38" s="31"/>
      <c r="AT38" s="31"/>
      <c r="AU38" s="31"/>
      <c r="AV38" s="31"/>
      <c r="AW38" s="27"/>
      <c r="AX38" s="27"/>
      <c r="AY38" s="27"/>
      <c r="AZ38" s="27"/>
    </row>
    <row r="39" spans="1:52" ht="15.75">
      <c r="A39" s="488" t="s">
        <v>19</v>
      </c>
      <c r="B39" s="489"/>
      <c r="C39" s="489"/>
      <c r="D39" s="489"/>
      <c r="E39" s="489"/>
      <c r="F39" s="489"/>
      <c r="G39" s="489"/>
      <c r="H39" s="33"/>
      <c r="I39" s="33"/>
      <c r="J39" s="33"/>
      <c r="K39" s="490" t="s">
        <v>24</v>
      </c>
      <c r="L39" s="490"/>
      <c r="M39" s="490"/>
      <c r="N39" s="491"/>
      <c r="O39" s="34"/>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6"/>
      <c r="AR39" s="36"/>
      <c r="AS39" s="36"/>
      <c r="AT39" s="36"/>
      <c r="AU39" s="36"/>
      <c r="AV39" s="36"/>
      <c r="AW39" s="37"/>
      <c r="AX39" s="37"/>
      <c r="AY39" s="37"/>
      <c r="AZ39" s="37"/>
    </row>
    <row r="40" spans="1:52" ht="15.75">
      <c r="A40" s="6"/>
      <c r="B40" s="2"/>
      <c r="C40" s="2"/>
      <c r="D40" s="2"/>
      <c r="E40" s="2"/>
      <c r="F40" s="2"/>
      <c r="G40" s="2"/>
      <c r="H40" s="2"/>
      <c r="I40" s="2"/>
      <c r="J40" s="2"/>
      <c r="K40" s="11"/>
      <c r="L40" s="11"/>
      <c r="M40" s="11"/>
      <c r="N40" s="7"/>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5.75">
      <c r="A41" s="6"/>
      <c r="B41" s="2"/>
      <c r="C41" s="2"/>
      <c r="D41" s="2"/>
      <c r="E41" s="2"/>
      <c r="F41" s="2"/>
      <c r="G41" s="2"/>
      <c r="H41" s="2"/>
      <c r="I41" s="2"/>
      <c r="J41" s="2"/>
      <c r="K41" s="11"/>
      <c r="L41" s="11"/>
      <c r="M41" s="11"/>
      <c r="N41" s="7"/>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5.75">
      <c r="A42" s="6"/>
      <c r="B42" s="2"/>
      <c r="C42" s="2"/>
      <c r="D42" s="2"/>
      <c r="E42" s="2"/>
      <c r="F42" s="2"/>
      <c r="G42" s="2"/>
      <c r="H42" s="2"/>
      <c r="I42" s="2"/>
      <c r="J42" s="2"/>
      <c r="K42" s="11"/>
      <c r="L42" s="11"/>
      <c r="M42" s="11"/>
      <c r="N42" s="7"/>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5.75">
      <c r="A47" s="6"/>
      <c r="B47" s="2"/>
      <c r="C47" s="2"/>
      <c r="D47" s="2"/>
      <c r="E47" s="2"/>
      <c r="F47" s="2"/>
      <c r="G47" s="2"/>
      <c r="H47" s="2"/>
      <c r="I47" s="2"/>
      <c r="J47" s="2"/>
      <c r="K47" s="11"/>
      <c r="L47" s="11"/>
      <c r="M47" s="11"/>
      <c r="N47" s="7"/>
    </row>
    <row r="48" spans="1:52" ht="15.75">
      <c r="A48" s="6"/>
      <c r="B48" s="2"/>
      <c r="C48" s="2"/>
      <c r="D48" s="2"/>
      <c r="E48" s="2"/>
      <c r="F48" s="2"/>
      <c r="G48" s="2"/>
      <c r="H48" s="2"/>
      <c r="I48" s="2"/>
      <c r="J48" s="2"/>
      <c r="K48" s="11"/>
      <c r="L48" s="11"/>
      <c r="M48" s="11"/>
      <c r="N48" s="7"/>
    </row>
    <row r="49" spans="1:14" ht="15.75">
      <c r="A49" s="6"/>
      <c r="B49" s="2"/>
      <c r="C49" s="2"/>
      <c r="D49" s="2"/>
      <c r="E49" s="2"/>
      <c r="F49" s="2"/>
      <c r="G49" s="2"/>
      <c r="H49" s="2"/>
      <c r="I49" s="2"/>
      <c r="J49" s="2"/>
      <c r="K49" s="11"/>
      <c r="L49" s="11"/>
      <c r="M49" s="11"/>
      <c r="N49" s="7"/>
    </row>
    <row r="50" spans="1:14" ht="16.5" thickBot="1">
      <c r="A50" s="38"/>
      <c r="B50" s="39"/>
      <c r="C50" s="39"/>
      <c r="D50" s="39"/>
      <c r="E50" s="39"/>
      <c r="F50" s="39"/>
      <c r="G50" s="39"/>
      <c r="H50" s="39"/>
      <c r="I50" s="39"/>
      <c r="J50" s="39"/>
      <c r="K50" s="40"/>
      <c r="L50" s="40"/>
      <c r="M50" s="40"/>
      <c r="N50" s="41"/>
    </row>
    <row r="51" spans="1:14" ht="15.75" thickTop="1">
      <c r="A51" s="492"/>
      <c r="B51" s="492"/>
      <c r="C51" s="492"/>
      <c r="D51" s="492"/>
      <c r="E51" s="492"/>
      <c r="F51" s="492"/>
      <c r="G51" s="492"/>
      <c r="H51" s="492"/>
      <c r="I51" s="492"/>
      <c r="J51" s="492"/>
      <c r="K51" s="492"/>
      <c r="L51" s="492"/>
      <c r="M51" s="492"/>
      <c r="N51" s="492"/>
    </row>
  </sheetData>
  <mergeCells count="122">
    <mergeCell ref="A39:G39"/>
    <mergeCell ref="K39:N39"/>
    <mergeCell ref="A51:N51"/>
    <mergeCell ref="J32:L32"/>
    <mergeCell ref="M32:N32"/>
    <mergeCell ref="A34:N34"/>
    <mergeCell ref="A36:N36"/>
    <mergeCell ref="A38:G38"/>
    <mergeCell ref="K38:N38"/>
    <mergeCell ref="AR29:AV29"/>
    <mergeCell ref="B30:I30"/>
    <mergeCell ref="J30:L30"/>
    <mergeCell ref="M30:N30"/>
    <mergeCell ref="X30:AV30"/>
    <mergeCell ref="E31:F31"/>
    <mergeCell ref="J31:L31"/>
    <mergeCell ref="M31:N31"/>
    <mergeCell ref="B28:I28"/>
    <mergeCell ref="M28:N28"/>
    <mergeCell ref="B29:I29"/>
    <mergeCell ref="M29:N29"/>
    <mergeCell ref="P29:AF29"/>
    <mergeCell ref="AG29:AQ29"/>
    <mergeCell ref="AM19:AQ19"/>
    <mergeCell ref="AR19:AV19"/>
    <mergeCell ref="B20:I20"/>
    <mergeCell ref="M20:N20"/>
    <mergeCell ref="P20:Q20"/>
    <mergeCell ref="R20:AF20"/>
    <mergeCell ref="AG20:AH20"/>
    <mergeCell ref="AI20:AK20"/>
    <mergeCell ref="AM20:AQ20"/>
    <mergeCell ref="AR20:AV20"/>
    <mergeCell ref="B19:I19"/>
    <mergeCell ref="M19:N19"/>
    <mergeCell ref="P19:Q19"/>
    <mergeCell ref="R19:AF19"/>
    <mergeCell ref="AG19:AH19"/>
    <mergeCell ref="AI19:AL19"/>
    <mergeCell ref="B18:I18"/>
    <mergeCell ref="M18:N18"/>
    <mergeCell ref="P18:Q18"/>
    <mergeCell ref="R18:AF18"/>
    <mergeCell ref="AG18:AH18"/>
    <mergeCell ref="AI18:AL18"/>
    <mergeCell ref="AM18:AQ18"/>
    <mergeCell ref="AR18:AV18"/>
    <mergeCell ref="B17:I17"/>
    <mergeCell ref="M17:N17"/>
    <mergeCell ref="P17:Q17"/>
    <mergeCell ref="R17:AF17"/>
    <mergeCell ref="AG17:AH17"/>
    <mergeCell ref="AI17:AL17"/>
    <mergeCell ref="B16:I16"/>
    <mergeCell ref="M16:N16"/>
    <mergeCell ref="P16:Q16"/>
    <mergeCell ref="R16:AF16"/>
    <mergeCell ref="AG16:AH16"/>
    <mergeCell ref="AI16:AL16"/>
    <mergeCell ref="AM16:AQ16"/>
    <mergeCell ref="AR16:AV16"/>
    <mergeCell ref="AM17:AQ17"/>
    <mergeCell ref="AR17:AV17"/>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5:AV15"/>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B24:I24"/>
    <mergeCell ref="M24:N24"/>
    <mergeCell ref="B25:I25"/>
    <mergeCell ref="M25:N25"/>
    <mergeCell ref="B26:I26"/>
    <mergeCell ref="M26:N26"/>
    <mergeCell ref="B27:I27"/>
    <mergeCell ref="M27:N27"/>
    <mergeCell ref="AK4:AN4"/>
    <mergeCell ref="A5:N5"/>
    <mergeCell ref="H6:N6"/>
    <mergeCell ref="S6:T6"/>
    <mergeCell ref="B21:I21"/>
    <mergeCell ref="M21:N21"/>
    <mergeCell ref="B22:I22"/>
    <mergeCell ref="M22:N22"/>
    <mergeCell ref="B23:I23"/>
    <mergeCell ref="M23:N23"/>
    <mergeCell ref="A8:N8"/>
    <mergeCell ref="A9:N9"/>
    <mergeCell ref="A10:N10"/>
    <mergeCell ref="P10:Q10"/>
    <mergeCell ref="R10:AF10"/>
    <mergeCell ref="AG10:AH10"/>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zoomScale="120" zoomScaleNormal="120" workbookViewId="0">
      <selection activeCell="M24" sqref="M24:N24"/>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71</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17"/>
      <c r="AE5" s="117"/>
      <c r="AF5" s="117"/>
      <c r="AG5" s="4"/>
      <c r="AH5" s="113"/>
      <c r="AI5" s="113"/>
      <c r="AJ5" s="4"/>
      <c r="AK5" s="114"/>
      <c r="AL5" s="114"/>
      <c r="AM5" s="114"/>
      <c r="AN5" s="114"/>
      <c r="AO5" s="4"/>
      <c r="AP5" s="4"/>
      <c r="AQ5" s="8"/>
      <c r="AR5" s="8"/>
      <c r="AS5" s="8"/>
      <c r="AT5" s="8"/>
      <c r="AU5" s="8"/>
      <c r="AV5" s="8"/>
    </row>
    <row r="6" spans="1:52" ht="15.75">
      <c r="A6" s="6"/>
      <c r="B6" s="2"/>
      <c r="C6" s="115"/>
      <c r="D6" s="2"/>
      <c r="E6" s="2"/>
      <c r="F6" s="2"/>
      <c r="G6" s="2"/>
      <c r="H6" s="448" t="s">
        <v>51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15"/>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65</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18"/>
      <c r="AI8" s="2"/>
      <c r="AJ8" s="2"/>
      <c r="AK8" s="2"/>
      <c r="AL8" s="2"/>
      <c r="AM8" s="2"/>
      <c r="AN8" s="2"/>
      <c r="AO8" s="2"/>
      <c r="AP8" s="2"/>
      <c r="AQ8" s="2"/>
      <c r="AR8" s="2"/>
      <c r="AS8" s="2"/>
      <c r="AT8" s="2"/>
      <c r="AU8" s="2"/>
      <c r="AV8" s="2"/>
    </row>
    <row r="9" spans="1:52" ht="20.25" customHeight="1">
      <c r="A9" s="454" t="s">
        <v>31</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66</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15"/>
      <c r="D11" s="17"/>
      <c r="E11" s="17"/>
      <c r="F11" s="17"/>
      <c r="G11" s="17"/>
      <c r="H11" s="17"/>
      <c r="I11" s="18"/>
      <c r="J11" s="12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15"/>
      <c r="D12" s="2"/>
      <c r="E12" s="2"/>
      <c r="F12" s="2"/>
      <c r="G12" s="2"/>
      <c r="H12" s="2"/>
      <c r="I12" s="11"/>
      <c r="J12" s="115"/>
      <c r="K12" s="11"/>
      <c r="L12" s="21"/>
      <c r="M12" s="21"/>
      <c r="N12" s="116"/>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21" t="s">
        <v>3</v>
      </c>
      <c r="K14" s="122" t="s">
        <v>4</v>
      </c>
      <c r="L14" s="122" t="s">
        <v>5</v>
      </c>
      <c r="M14" s="468" t="s">
        <v>6</v>
      </c>
      <c r="N14" s="469"/>
      <c r="O14" s="15"/>
      <c r="P14" s="124"/>
      <c r="Q14" s="124"/>
      <c r="R14" s="115"/>
      <c r="S14" s="115"/>
      <c r="T14" s="115"/>
      <c r="U14" s="115"/>
      <c r="V14" s="115"/>
      <c r="W14" s="115"/>
      <c r="X14" s="115"/>
      <c r="Y14" s="115"/>
      <c r="Z14" s="115"/>
      <c r="AA14" s="115"/>
      <c r="AB14" s="115"/>
      <c r="AC14" s="115"/>
      <c r="AD14" s="115"/>
      <c r="AE14" s="115"/>
      <c r="AF14" s="115"/>
      <c r="AG14" s="118"/>
      <c r="AH14" s="118"/>
      <c r="AI14" s="119"/>
      <c r="AJ14" s="119"/>
      <c r="AK14" s="119"/>
      <c r="AL14" s="119"/>
      <c r="AM14" s="120"/>
      <c r="AN14" s="120"/>
      <c r="AO14" s="120"/>
      <c r="AP14" s="120"/>
      <c r="AQ14" s="120"/>
      <c r="AR14" s="120"/>
      <c r="AS14" s="120"/>
      <c r="AT14" s="120"/>
      <c r="AU14" s="120"/>
      <c r="AV14" s="120"/>
    </row>
    <row r="15" spans="1:52" ht="15" customHeight="1">
      <c r="A15" s="23" t="s">
        <v>7</v>
      </c>
      <c r="B15" s="470" t="s">
        <v>8</v>
      </c>
      <c r="C15" s="467"/>
      <c r="D15" s="467"/>
      <c r="E15" s="467"/>
      <c r="F15" s="467"/>
      <c r="G15" s="467"/>
      <c r="H15" s="467"/>
      <c r="I15" s="467"/>
      <c r="J15" s="123"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29</v>
      </c>
      <c r="C16" s="484"/>
      <c r="D16" s="484"/>
      <c r="E16" s="484"/>
      <c r="F16" s="484"/>
      <c r="G16" s="484"/>
      <c r="H16" s="484"/>
      <c r="I16" s="485"/>
      <c r="J16" s="29" t="s">
        <v>32</v>
      </c>
      <c r="K16" s="46">
        <v>1000</v>
      </c>
      <c r="L16" s="44">
        <f>2650/1.1</f>
        <v>2409.090909090909</v>
      </c>
      <c r="M16" s="500">
        <f>L16*K16</f>
        <v>2409090.9090909092</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41</v>
      </c>
      <c r="C17" s="484"/>
      <c r="D17" s="484"/>
      <c r="E17" s="484"/>
      <c r="F17" s="484"/>
      <c r="G17" s="484"/>
      <c r="H17" s="484"/>
      <c r="I17" s="485"/>
      <c r="J17" s="29" t="s">
        <v>32</v>
      </c>
      <c r="K17" s="46">
        <v>150</v>
      </c>
      <c r="L17" s="44">
        <f t="shared" ref="L17:L20" si="0">2650/1.1</f>
        <v>2409.090909090909</v>
      </c>
      <c r="M17" s="500">
        <f t="shared" ref="M17:M21" si="1">L17*K17</f>
        <v>361363.63636363635</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69</v>
      </c>
      <c r="C18" s="484"/>
      <c r="D18" s="484"/>
      <c r="E18" s="484"/>
      <c r="F18" s="484"/>
      <c r="G18" s="484"/>
      <c r="H18" s="484"/>
      <c r="I18" s="485"/>
      <c r="J18" s="29" t="s">
        <v>32</v>
      </c>
      <c r="K18" s="46">
        <v>250</v>
      </c>
      <c r="L18" s="44">
        <f t="shared" si="0"/>
        <v>2409.090909090909</v>
      </c>
      <c r="M18" s="500">
        <f t="shared" si="1"/>
        <v>602272.72727272729</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30</v>
      </c>
      <c r="C19" s="484"/>
      <c r="D19" s="484"/>
      <c r="E19" s="484"/>
      <c r="F19" s="484"/>
      <c r="G19" s="484"/>
      <c r="H19" s="484"/>
      <c r="I19" s="485"/>
      <c r="J19" s="29" t="s">
        <v>32</v>
      </c>
      <c r="K19" s="46">
        <v>250</v>
      </c>
      <c r="L19" s="44">
        <f t="shared" si="0"/>
        <v>2409.090909090909</v>
      </c>
      <c r="M19" s="500">
        <f t="shared" si="1"/>
        <v>602272.72727272729</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28</v>
      </c>
      <c r="C20" s="484"/>
      <c r="D20" s="484"/>
      <c r="E20" s="484"/>
      <c r="F20" s="484"/>
      <c r="G20" s="484"/>
      <c r="H20" s="484"/>
      <c r="I20" s="485"/>
      <c r="J20" s="29" t="s">
        <v>32</v>
      </c>
      <c r="K20" s="46">
        <v>500</v>
      </c>
      <c r="L20" s="44">
        <f t="shared" si="0"/>
        <v>2409.090909090909</v>
      </c>
      <c r="M20" s="500">
        <f t="shared" si="1"/>
        <v>1204545.4545454546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25</v>
      </c>
      <c r="C21" s="484"/>
      <c r="D21" s="484"/>
      <c r="E21" s="484"/>
      <c r="F21" s="484"/>
      <c r="G21" s="484"/>
      <c r="H21" s="484"/>
      <c r="I21" s="485"/>
      <c r="J21" s="29" t="s">
        <v>32</v>
      </c>
      <c r="K21" s="46">
        <v>50</v>
      </c>
      <c r="L21" s="44">
        <f>750/1.1</f>
        <v>681.81818181818176</v>
      </c>
      <c r="M21" s="500">
        <f t="shared" si="1"/>
        <v>34090.909090909088</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c r="B22" s="483"/>
      <c r="C22" s="484"/>
      <c r="D22" s="484"/>
      <c r="E22" s="484"/>
      <c r="F22" s="484"/>
      <c r="G22" s="484"/>
      <c r="H22" s="484"/>
      <c r="I22" s="485"/>
      <c r="J22" s="29"/>
      <c r="K22" s="46"/>
      <c r="L22" s="44"/>
      <c r="M22" s="502"/>
      <c r="N22" s="503"/>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1"/>
      <c r="B23" s="476"/>
      <c r="C23" s="476"/>
      <c r="D23" s="476"/>
      <c r="E23" s="476"/>
      <c r="F23" s="476"/>
      <c r="G23" s="476"/>
      <c r="H23" s="476"/>
      <c r="I23" s="476"/>
      <c r="J23" s="477" t="s">
        <v>14</v>
      </c>
      <c r="K23" s="477"/>
      <c r="L23" s="478"/>
      <c r="M23" s="479">
        <f>ROUND(SUM(M16:N22),0)</f>
        <v>5213636</v>
      </c>
      <c r="N23" s="480"/>
      <c r="O23" s="16" t="s">
        <v>13</v>
      </c>
      <c r="P23" s="3"/>
      <c r="Q23" s="2"/>
      <c r="R23" s="2"/>
      <c r="S23" s="2"/>
      <c r="T23" s="2"/>
      <c r="U23" s="2"/>
      <c r="V23" s="2"/>
      <c r="W23" s="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27"/>
      <c r="AX23" s="27"/>
      <c r="AY23" s="27"/>
      <c r="AZ23" s="27"/>
    </row>
    <row r="24" spans="1:52" ht="15.75">
      <c r="A24" s="1" t="s">
        <v>21</v>
      </c>
      <c r="B24" s="30"/>
      <c r="C24" s="47">
        <v>0.1</v>
      </c>
      <c r="D24" s="30"/>
      <c r="E24" s="481"/>
      <c r="F24" s="482"/>
      <c r="G24" s="30"/>
      <c r="H24" s="30"/>
      <c r="I24" s="30"/>
      <c r="J24" s="477" t="s">
        <v>15</v>
      </c>
      <c r="K24" s="477"/>
      <c r="L24" s="478"/>
      <c r="M24" s="479">
        <f>ROUND(M23*C24,0)</f>
        <v>521364</v>
      </c>
      <c r="N24" s="480"/>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c r="A25" s="1"/>
      <c r="B25" s="30"/>
      <c r="C25" s="30"/>
      <c r="D25" s="30"/>
      <c r="E25" s="30"/>
      <c r="F25" s="30"/>
      <c r="G25" s="30"/>
      <c r="H25" s="30"/>
      <c r="I25" s="30"/>
      <c r="J25" s="477" t="s">
        <v>16</v>
      </c>
      <c r="K25" s="477"/>
      <c r="L25" s="478"/>
      <c r="M25" s="479">
        <f>M23+M24</f>
        <v>5735000</v>
      </c>
      <c r="N25" s="480"/>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c r="A26" s="6"/>
      <c r="B26" s="2"/>
      <c r="C26" s="2"/>
      <c r="D26" s="2"/>
      <c r="E26" s="2"/>
      <c r="F26" s="2"/>
      <c r="G26" s="2"/>
      <c r="H26" s="2"/>
      <c r="I26" s="2"/>
      <c r="J26" s="2"/>
      <c r="K26" s="11"/>
      <c r="L26" s="11"/>
      <c r="M26" s="11"/>
      <c r="N26" s="7"/>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c r="A27" s="454" t="e">
        <f ca="1">"Số tiền bằng chữ: "&amp;_xll.VND(M25)</f>
        <v>#NAME?</v>
      </c>
      <c r="B27" s="455"/>
      <c r="C27" s="455"/>
      <c r="D27" s="455"/>
      <c r="E27" s="455"/>
      <c r="F27" s="455"/>
      <c r="G27" s="455"/>
      <c r="H27" s="455"/>
      <c r="I27" s="455"/>
      <c r="J27" s="455"/>
      <c r="K27" s="455"/>
      <c r="L27" s="455"/>
      <c r="M27" s="455"/>
      <c r="N27" s="456"/>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hidden="1">
      <c r="A28" s="6"/>
      <c r="B28" s="2"/>
      <c r="C28" s="2"/>
      <c r="D28" s="2"/>
      <c r="E28" s="2"/>
      <c r="F28" s="48"/>
      <c r="G28" s="48"/>
      <c r="H28" s="48"/>
      <c r="I28" s="48"/>
      <c r="J28" s="48"/>
      <c r="K28" s="48"/>
      <c r="L28" s="48"/>
      <c r="M28" s="48"/>
      <c r="N28" s="49"/>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hidden="1">
      <c r="A29" s="493"/>
      <c r="B29" s="494"/>
      <c r="C29" s="494"/>
      <c r="D29" s="494"/>
      <c r="E29" s="494"/>
      <c r="F29" s="494"/>
      <c r="G29" s="494"/>
      <c r="H29" s="494"/>
      <c r="I29" s="494"/>
      <c r="J29" s="494"/>
      <c r="K29" s="494"/>
      <c r="L29" s="494"/>
      <c r="M29" s="494"/>
      <c r="N29" s="495"/>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hidden="1">
      <c r="A30" s="6"/>
      <c r="B30" s="2"/>
      <c r="C30" s="2"/>
      <c r="D30" s="2"/>
      <c r="E30" s="2"/>
      <c r="F30" s="14"/>
      <c r="G30" s="14"/>
      <c r="H30" s="14"/>
      <c r="I30" s="14"/>
      <c r="J30" s="14"/>
      <c r="K30" s="14"/>
      <c r="L30" s="14"/>
      <c r="M30" s="14"/>
      <c r="N30" s="32"/>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20.25" customHeight="1">
      <c r="A31" s="496" t="s">
        <v>17</v>
      </c>
      <c r="B31" s="464"/>
      <c r="C31" s="464"/>
      <c r="D31" s="464"/>
      <c r="E31" s="464"/>
      <c r="F31" s="464"/>
      <c r="G31" s="464"/>
      <c r="H31" s="14"/>
      <c r="I31" s="14"/>
      <c r="J31" s="14"/>
      <c r="K31" s="497" t="s">
        <v>18</v>
      </c>
      <c r="L31" s="497"/>
      <c r="M31" s="497"/>
      <c r="N31" s="498"/>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488" t="s">
        <v>19</v>
      </c>
      <c r="B32" s="489"/>
      <c r="C32" s="489"/>
      <c r="D32" s="489"/>
      <c r="E32" s="489"/>
      <c r="F32" s="489"/>
      <c r="G32" s="489"/>
      <c r="H32" s="33"/>
      <c r="I32" s="33"/>
      <c r="J32" s="33"/>
      <c r="K32" s="490" t="s">
        <v>24</v>
      </c>
      <c r="L32" s="490"/>
      <c r="M32" s="490"/>
      <c r="N32" s="491"/>
      <c r="O32" s="34"/>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6"/>
      <c r="AR32" s="36"/>
      <c r="AS32" s="36"/>
      <c r="AT32" s="36"/>
      <c r="AU32" s="36"/>
      <c r="AV32" s="36"/>
      <c r="AW32" s="37"/>
      <c r="AX32" s="37"/>
      <c r="AY32" s="37"/>
      <c r="AZ32" s="37"/>
    </row>
    <row r="33" spans="1:52" ht="15.75">
      <c r="A33" s="6"/>
      <c r="B33" s="2"/>
      <c r="C33" s="2"/>
      <c r="D33" s="2"/>
      <c r="E33" s="2"/>
      <c r="F33" s="2"/>
      <c r="G33" s="2"/>
      <c r="H33" s="2"/>
      <c r="I33" s="2"/>
      <c r="J33" s="2"/>
      <c r="K33" s="11"/>
      <c r="L33" s="11"/>
      <c r="M33" s="11"/>
      <c r="N33" s="7"/>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5.75">
      <c r="A34" s="6"/>
      <c r="B34" s="2"/>
      <c r="C34" s="2"/>
      <c r="D34" s="2"/>
      <c r="E34" s="2"/>
      <c r="F34" s="2"/>
      <c r="G34" s="2"/>
      <c r="H34" s="2"/>
      <c r="I34" s="2"/>
      <c r="J34" s="2"/>
      <c r="K34" s="11"/>
      <c r="L34" s="11"/>
      <c r="M34" s="11"/>
      <c r="N34" s="7"/>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5.75">
      <c r="A35" s="6"/>
      <c r="B35" s="2"/>
      <c r="C35" s="2"/>
      <c r="D35" s="2"/>
      <c r="E35" s="2"/>
      <c r="F35" s="2"/>
      <c r="G35" s="2"/>
      <c r="H35" s="2"/>
      <c r="I35" s="2"/>
      <c r="J35" s="2"/>
      <c r="K35" s="11"/>
      <c r="L35" s="11"/>
      <c r="M35" s="11"/>
      <c r="N35" s="7"/>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5.75">
      <c r="A36" s="496" t="s">
        <v>70</v>
      </c>
      <c r="B36" s="464"/>
      <c r="C36" s="464"/>
      <c r="D36" s="464"/>
      <c r="E36" s="464"/>
      <c r="F36" s="464"/>
      <c r="G36" s="464"/>
      <c r="H36" s="2"/>
      <c r="I36" s="2"/>
      <c r="J36" s="2"/>
      <c r="K36" s="466" t="s">
        <v>56</v>
      </c>
      <c r="L36" s="466"/>
      <c r="M36" s="466"/>
      <c r="N36" s="499"/>
    </row>
    <row r="37" spans="1:52" ht="15.75">
      <c r="A37" s="6"/>
      <c r="B37" s="2"/>
      <c r="C37" s="2"/>
      <c r="D37" s="2"/>
      <c r="E37" s="2"/>
      <c r="F37" s="2"/>
      <c r="G37" s="2"/>
      <c r="H37" s="2"/>
      <c r="I37" s="2"/>
      <c r="J37" s="2"/>
      <c r="K37" s="11"/>
      <c r="L37" s="11"/>
      <c r="M37" s="11"/>
      <c r="N37" s="7"/>
    </row>
    <row r="38" spans="1:52" ht="15.75">
      <c r="A38" s="6"/>
      <c r="B38" s="2"/>
      <c r="C38" s="2"/>
      <c r="D38" s="2"/>
      <c r="E38" s="2"/>
      <c r="F38" s="2"/>
      <c r="G38" s="2"/>
      <c r="H38" s="2"/>
      <c r="I38" s="2"/>
      <c r="J38" s="2"/>
      <c r="K38" s="11"/>
      <c r="L38" s="11"/>
      <c r="M38" s="11"/>
      <c r="N38" s="7"/>
    </row>
    <row r="39" spans="1:52" ht="15.75">
      <c r="A39" s="6"/>
      <c r="B39" s="2"/>
      <c r="C39" s="2"/>
      <c r="D39" s="2"/>
      <c r="E39" s="2"/>
      <c r="F39" s="2"/>
      <c r="G39" s="2"/>
      <c r="H39" s="2"/>
      <c r="I39" s="2"/>
      <c r="J39" s="2"/>
      <c r="K39" s="11"/>
      <c r="L39" s="11"/>
      <c r="M39" s="11"/>
      <c r="N39" s="7"/>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6.5" thickBot="1">
      <c r="A43" s="38"/>
      <c r="B43" s="39"/>
      <c r="C43" s="39"/>
      <c r="D43" s="39"/>
      <c r="E43" s="39"/>
      <c r="F43" s="39"/>
      <c r="G43" s="39"/>
      <c r="H43" s="39"/>
      <c r="I43" s="39"/>
      <c r="J43" s="39"/>
      <c r="K43" s="40"/>
      <c r="L43" s="40"/>
      <c r="M43" s="40"/>
      <c r="N43" s="41"/>
    </row>
    <row r="44" spans="1:52" ht="15.75" thickTop="1">
      <c r="A44" s="492"/>
      <c r="B44" s="492"/>
      <c r="C44" s="492"/>
      <c r="D44" s="492"/>
      <c r="E44" s="492"/>
      <c r="F44" s="492"/>
      <c r="G44" s="492"/>
      <c r="H44" s="492"/>
      <c r="I44" s="492"/>
      <c r="J44" s="492"/>
      <c r="K44" s="492"/>
      <c r="L44" s="492"/>
      <c r="M44" s="492"/>
      <c r="N44" s="492"/>
    </row>
  </sheetData>
  <mergeCells count="98">
    <mergeCell ref="A32:G32"/>
    <mergeCell ref="K32:N32"/>
    <mergeCell ref="A36:G36"/>
    <mergeCell ref="K36:N36"/>
    <mergeCell ref="A44:N44"/>
    <mergeCell ref="J25:L25"/>
    <mergeCell ref="M25:N25"/>
    <mergeCell ref="A27:N27"/>
    <mergeCell ref="A29:N29"/>
    <mergeCell ref="A31:G31"/>
    <mergeCell ref="K31:N31"/>
    <mergeCell ref="B23:I23"/>
    <mergeCell ref="J23:L23"/>
    <mergeCell ref="M23:N23"/>
    <mergeCell ref="X23:AV23"/>
    <mergeCell ref="E24:F24"/>
    <mergeCell ref="J24:L24"/>
    <mergeCell ref="M24:N24"/>
    <mergeCell ref="B21:I21"/>
    <mergeCell ref="M21:N21"/>
    <mergeCell ref="P21:AF21"/>
    <mergeCell ref="AG21:AQ21"/>
    <mergeCell ref="AR21:AV21"/>
    <mergeCell ref="B22:I22"/>
    <mergeCell ref="M22:N22"/>
    <mergeCell ref="P22:AF22"/>
    <mergeCell ref="AG22:AQ22"/>
    <mergeCell ref="AR22:AV22"/>
    <mergeCell ref="B20:I20"/>
    <mergeCell ref="M20:N20"/>
    <mergeCell ref="P20:AF20"/>
    <mergeCell ref="AG20:AQ20"/>
    <mergeCell ref="AR20:AV20"/>
    <mergeCell ref="B19:I19"/>
    <mergeCell ref="M19:N19"/>
    <mergeCell ref="P19:AF19"/>
    <mergeCell ref="AG19:AQ19"/>
    <mergeCell ref="AR19:AV19"/>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K4:AN4"/>
    <mergeCell ref="A5:N5"/>
    <mergeCell ref="A8:N8"/>
    <mergeCell ref="A9:N9"/>
    <mergeCell ref="A10:N10"/>
    <mergeCell ref="P10:Q10"/>
    <mergeCell ref="R10:AF10"/>
    <mergeCell ref="H6:N6"/>
    <mergeCell ref="S6:T6"/>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topLeftCell="A10" zoomScale="120" zoomScaleNormal="120" workbookViewId="0">
      <selection activeCell="A13" sqref="A13:N13"/>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72</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38"/>
      <c r="AE5" s="138"/>
      <c r="AF5" s="138"/>
      <c r="AG5" s="4"/>
      <c r="AH5" s="137"/>
      <c r="AI5" s="137"/>
      <c r="AJ5" s="4"/>
      <c r="AK5" s="129"/>
      <c r="AL5" s="129"/>
      <c r="AM5" s="129"/>
      <c r="AN5" s="129"/>
      <c r="AO5" s="4"/>
      <c r="AP5" s="4"/>
      <c r="AQ5" s="8"/>
      <c r="AR5" s="8"/>
      <c r="AS5" s="8"/>
      <c r="AT5" s="8"/>
      <c r="AU5" s="8"/>
      <c r="AV5" s="8"/>
    </row>
    <row r="6" spans="1:52" ht="15.75">
      <c r="A6" s="6"/>
      <c r="B6" s="2"/>
      <c r="C6" s="128"/>
      <c r="D6" s="2"/>
      <c r="E6" s="2"/>
      <c r="F6" s="2"/>
      <c r="G6" s="2"/>
      <c r="H6" s="448" t="s">
        <v>73</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28"/>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74</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27"/>
      <c r="AI8" s="2"/>
      <c r="AJ8" s="2"/>
      <c r="AK8" s="2"/>
      <c r="AL8" s="2"/>
      <c r="AM8" s="2"/>
      <c r="AN8" s="2"/>
      <c r="AO8" s="2"/>
      <c r="AP8" s="2"/>
      <c r="AQ8" s="2"/>
      <c r="AR8" s="2"/>
      <c r="AS8" s="2"/>
      <c r="AT8" s="2"/>
      <c r="AU8" s="2"/>
      <c r="AV8" s="2"/>
    </row>
    <row r="9" spans="1:52" ht="20.25" customHeight="1">
      <c r="A9" s="454" t="s">
        <v>75</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78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28"/>
      <c r="D11" s="17"/>
      <c r="E11" s="17"/>
      <c r="F11" s="17"/>
      <c r="G11" s="17"/>
      <c r="H11" s="17"/>
      <c r="I11" s="18"/>
      <c r="J11" s="126"/>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28"/>
      <c r="D12" s="2"/>
      <c r="E12" s="2"/>
      <c r="F12" s="2"/>
      <c r="G12" s="2"/>
      <c r="H12" s="2"/>
      <c r="I12" s="11"/>
      <c r="J12" s="128"/>
      <c r="K12" s="11"/>
      <c r="L12" s="21"/>
      <c r="M12" s="21"/>
      <c r="N12" s="130"/>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33" t="s">
        <v>3</v>
      </c>
      <c r="K14" s="134" t="s">
        <v>4</v>
      </c>
      <c r="L14" s="134" t="s">
        <v>5</v>
      </c>
      <c r="M14" s="468" t="s">
        <v>6</v>
      </c>
      <c r="N14" s="469"/>
      <c r="O14" s="15"/>
      <c r="P14" s="136"/>
      <c r="Q14" s="136"/>
      <c r="R14" s="128"/>
      <c r="S14" s="128"/>
      <c r="T14" s="128"/>
      <c r="U14" s="128"/>
      <c r="V14" s="128"/>
      <c r="W14" s="128"/>
      <c r="X14" s="128"/>
      <c r="Y14" s="128"/>
      <c r="Z14" s="128"/>
      <c r="AA14" s="128"/>
      <c r="AB14" s="128"/>
      <c r="AC14" s="128"/>
      <c r="AD14" s="128"/>
      <c r="AE14" s="128"/>
      <c r="AF14" s="128"/>
      <c r="AG14" s="127"/>
      <c r="AH14" s="127"/>
      <c r="AI14" s="132"/>
      <c r="AJ14" s="132"/>
      <c r="AK14" s="132"/>
      <c r="AL14" s="132"/>
      <c r="AM14" s="131"/>
      <c r="AN14" s="131"/>
      <c r="AO14" s="131"/>
      <c r="AP14" s="131"/>
      <c r="AQ14" s="131"/>
      <c r="AR14" s="131"/>
      <c r="AS14" s="131"/>
      <c r="AT14" s="131"/>
      <c r="AU14" s="131"/>
      <c r="AV14" s="131"/>
    </row>
    <row r="15" spans="1:52" ht="15" customHeight="1">
      <c r="A15" s="23" t="s">
        <v>7</v>
      </c>
      <c r="B15" s="470" t="s">
        <v>8</v>
      </c>
      <c r="C15" s="467"/>
      <c r="D15" s="467"/>
      <c r="E15" s="467"/>
      <c r="F15" s="467"/>
      <c r="G15" s="467"/>
      <c r="H15" s="467"/>
      <c r="I15" s="467"/>
      <c r="J15" s="13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29</v>
      </c>
      <c r="C16" s="484"/>
      <c r="D16" s="484"/>
      <c r="E16" s="484"/>
      <c r="F16" s="484"/>
      <c r="G16" s="484"/>
      <c r="H16" s="484"/>
      <c r="I16" s="485"/>
      <c r="J16" s="29" t="s">
        <v>32</v>
      </c>
      <c r="K16" s="46">
        <v>315</v>
      </c>
      <c r="L16" s="44">
        <f>2650/1.1</f>
        <v>2409.090909090909</v>
      </c>
      <c r="M16" s="500">
        <f>L16*K16</f>
        <v>758863.63636363635</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v>9</v>
      </c>
      <c r="L17" s="44">
        <f t="shared" ref="L17:L25" si="0">2650/1.1</f>
        <v>2409.090909090909</v>
      </c>
      <c r="M17" s="500">
        <f t="shared" ref="M17:M25" si="1">L17*K17</f>
        <v>21681.81818181818</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40</v>
      </c>
      <c r="C18" s="484"/>
      <c r="D18" s="484"/>
      <c r="E18" s="484"/>
      <c r="F18" s="484"/>
      <c r="G18" s="484"/>
      <c r="H18" s="484"/>
      <c r="I18" s="485"/>
      <c r="J18" s="29" t="s">
        <v>32</v>
      </c>
      <c r="K18" s="46">
        <v>15</v>
      </c>
      <c r="L18" s="44">
        <f t="shared" si="0"/>
        <v>2409.090909090909</v>
      </c>
      <c r="M18" s="500">
        <f t="shared" ref="M18:M23" si="2">L18*K18</f>
        <v>36136.363636363632</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41</v>
      </c>
      <c r="C19" s="484"/>
      <c r="D19" s="484"/>
      <c r="E19" s="484"/>
      <c r="F19" s="484"/>
      <c r="G19" s="484"/>
      <c r="H19" s="484"/>
      <c r="I19" s="485"/>
      <c r="J19" s="29" t="s">
        <v>32</v>
      </c>
      <c r="K19" s="46">
        <v>15</v>
      </c>
      <c r="L19" s="44">
        <f t="shared" si="0"/>
        <v>2409.090909090909</v>
      </c>
      <c r="M19" s="500">
        <f t="shared" si="2"/>
        <v>36136.363636363632</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69</v>
      </c>
      <c r="C20" s="484"/>
      <c r="D20" s="484"/>
      <c r="E20" s="484"/>
      <c r="F20" s="484"/>
      <c r="G20" s="484"/>
      <c r="H20" s="484"/>
      <c r="I20" s="485"/>
      <c r="J20" s="29" t="s">
        <v>32</v>
      </c>
      <c r="K20" s="46">
        <v>35</v>
      </c>
      <c r="L20" s="44">
        <f t="shared" si="0"/>
        <v>2409.090909090909</v>
      </c>
      <c r="M20" s="500">
        <f t="shared" si="2"/>
        <v>84318.181818181809</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v>50</v>
      </c>
      <c r="L21" s="44">
        <f t="shared" si="0"/>
        <v>2409.090909090909</v>
      </c>
      <c r="M21" s="500">
        <f t="shared" si="2"/>
        <v>120454.54545454546</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v>2</v>
      </c>
      <c r="L22" s="44">
        <f t="shared" si="0"/>
        <v>2409.090909090909</v>
      </c>
      <c r="M22" s="500">
        <f t="shared" si="2"/>
        <v>4818.181818181818</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28</v>
      </c>
      <c r="C23" s="484"/>
      <c r="D23" s="484"/>
      <c r="E23" s="484"/>
      <c r="F23" s="484"/>
      <c r="G23" s="484"/>
      <c r="H23" s="484"/>
      <c r="I23" s="485"/>
      <c r="J23" s="29" t="s">
        <v>32</v>
      </c>
      <c r="K23" s="46">
        <v>45</v>
      </c>
      <c r="L23" s="44">
        <f t="shared" si="0"/>
        <v>2409.090909090909</v>
      </c>
      <c r="M23" s="500">
        <f t="shared" si="2"/>
        <v>108409.09090909091</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43</v>
      </c>
      <c r="C24" s="484"/>
      <c r="D24" s="484"/>
      <c r="E24" s="484"/>
      <c r="F24" s="484"/>
      <c r="G24" s="484"/>
      <c r="H24" s="484"/>
      <c r="I24" s="485"/>
      <c r="J24" s="29" t="s">
        <v>32</v>
      </c>
      <c r="K24" s="46">
        <v>100</v>
      </c>
      <c r="L24" s="44">
        <f t="shared" si="0"/>
        <v>2409.090909090909</v>
      </c>
      <c r="M24" s="500">
        <f t="shared" si="1"/>
        <v>240909.09090909091</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hidden="1">
      <c r="A25" s="28">
        <v>10</v>
      </c>
      <c r="B25" s="483" t="s">
        <v>44</v>
      </c>
      <c r="C25" s="484"/>
      <c r="D25" s="484"/>
      <c r="E25" s="484"/>
      <c r="F25" s="484"/>
      <c r="G25" s="484"/>
      <c r="H25" s="484"/>
      <c r="I25" s="485"/>
      <c r="J25" s="29" t="s">
        <v>32</v>
      </c>
      <c r="K25" s="46">
        <v>0</v>
      </c>
      <c r="L25" s="44">
        <f t="shared" si="0"/>
        <v>2409.090909090909</v>
      </c>
      <c r="M25" s="500">
        <f t="shared" si="1"/>
        <v>0</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hidden="1">
      <c r="A26" s="28"/>
      <c r="B26" s="483"/>
      <c r="C26" s="484"/>
      <c r="D26" s="484"/>
      <c r="E26" s="484"/>
      <c r="F26" s="484"/>
      <c r="G26" s="484"/>
      <c r="H26" s="484"/>
      <c r="I26" s="485"/>
      <c r="J26" s="29"/>
      <c r="K26" s="46"/>
      <c r="L26" s="44"/>
      <c r="M26" s="500"/>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hidden="1">
      <c r="A27" s="28"/>
      <c r="B27" s="483"/>
      <c r="C27" s="484"/>
      <c r="D27" s="484"/>
      <c r="E27" s="484"/>
      <c r="F27" s="484"/>
      <c r="G27" s="484"/>
      <c r="H27" s="484"/>
      <c r="I27" s="485"/>
      <c r="J27" s="29"/>
      <c r="K27" s="46"/>
      <c r="L27" s="44"/>
      <c r="M27" s="500"/>
      <c r="N27" s="501"/>
      <c r="O27" s="16"/>
      <c r="P27" s="464"/>
      <c r="Q27" s="464"/>
      <c r="R27" s="464"/>
      <c r="S27" s="464"/>
      <c r="T27" s="464"/>
      <c r="U27" s="464"/>
      <c r="V27" s="464"/>
      <c r="W27" s="464"/>
      <c r="X27" s="464"/>
      <c r="Y27" s="464"/>
      <c r="Z27" s="464"/>
      <c r="AA27" s="464"/>
      <c r="AB27" s="464"/>
      <c r="AC27" s="464"/>
      <c r="AD27" s="464"/>
      <c r="AE27" s="464"/>
      <c r="AF27" s="464"/>
      <c r="AG27" s="455"/>
      <c r="AH27" s="455"/>
      <c r="AI27" s="455"/>
      <c r="AJ27" s="455"/>
      <c r="AK27" s="455"/>
      <c r="AL27" s="455"/>
      <c r="AM27" s="455"/>
      <c r="AN27" s="455"/>
      <c r="AO27" s="455"/>
      <c r="AP27" s="455"/>
      <c r="AQ27" s="455"/>
      <c r="AR27" s="475"/>
      <c r="AS27" s="444"/>
      <c r="AT27" s="444"/>
      <c r="AU27" s="444"/>
      <c r="AV27" s="444"/>
      <c r="AW27" s="27"/>
      <c r="AX27" s="27"/>
      <c r="AY27" s="27"/>
      <c r="AZ27" s="27"/>
    </row>
    <row r="28" spans="1:52" ht="15.75">
      <c r="A28" s="28"/>
      <c r="B28" s="483"/>
      <c r="C28" s="484"/>
      <c r="D28" s="484"/>
      <c r="E28" s="484"/>
      <c r="F28" s="484"/>
      <c r="G28" s="484"/>
      <c r="H28" s="484"/>
      <c r="I28" s="485"/>
      <c r="J28" s="29"/>
      <c r="K28" s="46"/>
      <c r="L28" s="44"/>
      <c r="M28" s="502"/>
      <c r="N28" s="503"/>
      <c r="O28" s="16"/>
      <c r="P28" s="464"/>
      <c r="Q28" s="464"/>
      <c r="R28" s="464"/>
      <c r="S28" s="464"/>
      <c r="T28" s="464"/>
      <c r="U28" s="464"/>
      <c r="V28" s="464"/>
      <c r="W28" s="464"/>
      <c r="X28" s="464"/>
      <c r="Y28" s="464"/>
      <c r="Z28" s="464"/>
      <c r="AA28" s="464"/>
      <c r="AB28" s="464"/>
      <c r="AC28" s="464"/>
      <c r="AD28" s="464"/>
      <c r="AE28" s="464"/>
      <c r="AF28" s="464"/>
      <c r="AG28" s="455"/>
      <c r="AH28" s="455"/>
      <c r="AI28" s="455"/>
      <c r="AJ28" s="455"/>
      <c r="AK28" s="455"/>
      <c r="AL28" s="455"/>
      <c r="AM28" s="455"/>
      <c r="AN28" s="455"/>
      <c r="AO28" s="455"/>
      <c r="AP28" s="455"/>
      <c r="AQ28" s="455"/>
      <c r="AR28" s="475"/>
      <c r="AS28" s="444"/>
      <c r="AT28" s="444"/>
      <c r="AU28" s="444"/>
      <c r="AV28" s="444"/>
      <c r="AW28" s="27"/>
      <c r="AX28" s="27"/>
      <c r="AY28" s="27"/>
      <c r="AZ28" s="27"/>
    </row>
    <row r="29" spans="1:52" ht="15.75">
      <c r="A29" s="1"/>
      <c r="B29" s="476"/>
      <c r="C29" s="476"/>
      <c r="D29" s="476"/>
      <c r="E29" s="476"/>
      <c r="F29" s="476"/>
      <c r="G29" s="476"/>
      <c r="H29" s="476"/>
      <c r="I29" s="476"/>
      <c r="J29" s="477" t="s">
        <v>14</v>
      </c>
      <c r="K29" s="477"/>
      <c r="L29" s="478"/>
      <c r="M29" s="479">
        <f>ROUND(SUM(M16:N28),0)</f>
        <v>1411727</v>
      </c>
      <c r="N29" s="480"/>
      <c r="O29" s="16" t="s">
        <v>13</v>
      </c>
      <c r="P29" s="3"/>
      <c r="Q29" s="2"/>
      <c r="R29" s="2"/>
      <c r="S29" s="2"/>
      <c r="T29" s="2"/>
      <c r="U29" s="2"/>
      <c r="V29" s="2"/>
      <c r="W29" s="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27"/>
      <c r="AX29" s="27"/>
      <c r="AY29" s="27"/>
      <c r="AZ29" s="27"/>
    </row>
    <row r="30" spans="1:52" ht="15.75">
      <c r="A30" s="1" t="s">
        <v>21</v>
      </c>
      <c r="B30" s="30"/>
      <c r="C30" s="47">
        <v>0.1</v>
      </c>
      <c r="D30" s="30"/>
      <c r="E30" s="481"/>
      <c r="F30" s="482"/>
      <c r="G30" s="30"/>
      <c r="H30" s="30"/>
      <c r="I30" s="30"/>
      <c r="J30" s="477" t="s">
        <v>15</v>
      </c>
      <c r="K30" s="477"/>
      <c r="L30" s="478"/>
      <c r="M30" s="479">
        <f>ROUND(M29*C30,0)</f>
        <v>141173</v>
      </c>
      <c r="N30" s="480"/>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1"/>
      <c r="B31" s="30"/>
      <c r="C31" s="30"/>
      <c r="D31" s="30"/>
      <c r="E31" s="30"/>
      <c r="F31" s="30"/>
      <c r="G31" s="30"/>
      <c r="H31" s="30"/>
      <c r="I31" s="30"/>
      <c r="J31" s="477" t="s">
        <v>16</v>
      </c>
      <c r="K31" s="477"/>
      <c r="L31" s="478"/>
      <c r="M31" s="479">
        <f>M29+M30</f>
        <v>1552900</v>
      </c>
      <c r="N31" s="480"/>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6"/>
      <c r="B32" s="2"/>
      <c r="C32" s="2"/>
      <c r="D32" s="2"/>
      <c r="E32" s="2"/>
      <c r="F32" s="2"/>
      <c r="G32" s="2"/>
      <c r="H32" s="2"/>
      <c r="I32" s="2"/>
      <c r="J32" s="2"/>
      <c r="K32" s="11"/>
      <c r="L32" s="11"/>
      <c r="M32" s="11"/>
      <c r="N32" s="7"/>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c r="A33" s="454" t="e">
        <f ca="1">"Số tiền bằng chữ: "&amp;_xll.VND(M31)</f>
        <v>#NAME?</v>
      </c>
      <c r="B33" s="455"/>
      <c r="C33" s="455"/>
      <c r="D33" s="455"/>
      <c r="E33" s="455"/>
      <c r="F33" s="455"/>
      <c r="G33" s="455"/>
      <c r="H33" s="455"/>
      <c r="I33" s="455"/>
      <c r="J33" s="455"/>
      <c r="K33" s="455"/>
      <c r="L33" s="455"/>
      <c r="M33" s="455"/>
      <c r="N33" s="456"/>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48"/>
      <c r="G34" s="48"/>
      <c r="H34" s="48"/>
      <c r="I34" s="48"/>
      <c r="J34" s="48"/>
      <c r="K34" s="48"/>
      <c r="L34" s="48"/>
      <c r="M34" s="48"/>
      <c r="N34" s="49"/>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hidden="1">
      <c r="A35" s="493"/>
      <c r="B35" s="494"/>
      <c r="C35" s="494"/>
      <c r="D35" s="494"/>
      <c r="E35" s="494"/>
      <c r="F35" s="494"/>
      <c r="G35" s="494"/>
      <c r="H35" s="494"/>
      <c r="I35" s="494"/>
      <c r="J35" s="494"/>
      <c r="K35" s="494"/>
      <c r="L35" s="494"/>
      <c r="M35" s="494"/>
      <c r="N35" s="495"/>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hidden="1">
      <c r="A36" s="6"/>
      <c r="B36" s="2"/>
      <c r="C36" s="2"/>
      <c r="D36" s="2"/>
      <c r="E36" s="2"/>
      <c r="F36" s="14"/>
      <c r="G36" s="14"/>
      <c r="H36" s="14"/>
      <c r="I36" s="14"/>
      <c r="J36" s="14"/>
      <c r="K36" s="14"/>
      <c r="L36" s="14"/>
      <c r="M36" s="14"/>
      <c r="N36" s="32"/>
      <c r="O36" s="1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31"/>
      <c r="AR36" s="31"/>
      <c r="AS36" s="31"/>
      <c r="AT36" s="31"/>
      <c r="AU36" s="31"/>
      <c r="AV36" s="31"/>
      <c r="AW36" s="27"/>
      <c r="AX36" s="27"/>
      <c r="AY36" s="27"/>
      <c r="AZ36" s="27"/>
    </row>
    <row r="37" spans="1:52" ht="20.25" customHeight="1">
      <c r="A37" s="496" t="s">
        <v>17</v>
      </c>
      <c r="B37" s="464"/>
      <c r="C37" s="464"/>
      <c r="D37" s="464"/>
      <c r="E37" s="464"/>
      <c r="F37" s="464"/>
      <c r="G37" s="464"/>
      <c r="H37" s="14"/>
      <c r="I37" s="14"/>
      <c r="J37" s="14"/>
      <c r="K37" s="497" t="s">
        <v>18</v>
      </c>
      <c r="L37" s="497"/>
      <c r="M37" s="497"/>
      <c r="N37" s="498"/>
      <c r="O37" s="1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31"/>
      <c r="AR37" s="31"/>
      <c r="AS37" s="31"/>
      <c r="AT37" s="31"/>
      <c r="AU37" s="31"/>
      <c r="AV37" s="31"/>
      <c r="AW37" s="27"/>
      <c r="AX37" s="27"/>
      <c r="AY37" s="27"/>
      <c r="AZ37" s="27"/>
    </row>
    <row r="38" spans="1:52" ht="15.75">
      <c r="A38" s="488" t="s">
        <v>19</v>
      </c>
      <c r="B38" s="489"/>
      <c r="C38" s="489"/>
      <c r="D38" s="489"/>
      <c r="E38" s="489"/>
      <c r="F38" s="489"/>
      <c r="G38" s="489"/>
      <c r="H38" s="33"/>
      <c r="I38" s="33"/>
      <c r="J38" s="33"/>
      <c r="K38" s="490" t="s">
        <v>24</v>
      </c>
      <c r="L38" s="490"/>
      <c r="M38" s="490"/>
      <c r="N38" s="491"/>
      <c r="O38" s="34"/>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c r="AR38" s="36"/>
      <c r="AS38" s="36"/>
      <c r="AT38" s="36"/>
      <c r="AU38" s="36"/>
      <c r="AV38" s="36"/>
      <c r="AW38" s="37"/>
      <c r="AX38" s="37"/>
      <c r="AY38" s="37"/>
      <c r="AZ38" s="37"/>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6"/>
      <c r="B40" s="2"/>
      <c r="C40" s="2"/>
      <c r="D40" s="2"/>
      <c r="E40" s="2"/>
      <c r="F40" s="2"/>
      <c r="G40" s="2"/>
      <c r="H40" s="2"/>
      <c r="I40" s="2"/>
      <c r="J40" s="2"/>
      <c r="K40" s="11"/>
      <c r="L40" s="11"/>
      <c r="M40" s="11"/>
      <c r="N40" s="7"/>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5.75">
      <c r="A41" s="6"/>
      <c r="B41" s="2"/>
      <c r="C41" s="2"/>
      <c r="D41" s="2"/>
      <c r="E41" s="2"/>
      <c r="F41" s="2"/>
      <c r="G41" s="2"/>
      <c r="H41" s="2"/>
      <c r="I41" s="2"/>
      <c r="J41" s="2"/>
      <c r="K41" s="11"/>
      <c r="L41" s="11"/>
      <c r="M41" s="11"/>
      <c r="N41" s="7"/>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5.75">
      <c r="A42" s="496" t="s">
        <v>77</v>
      </c>
      <c r="B42" s="464"/>
      <c r="C42" s="464"/>
      <c r="D42" s="464"/>
      <c r="E42" s="464"/>
      <c r="F42" s="464"/>
      <c r="G42" s="464"/>
      <c r="H42" s="2"/>
      <c r="I42" s="2"/>
      <c r="J42" s="2"/>
      <c r="K42" s="466" t="s">
        <v>56</v>
      </c>
      <c r="L42" s="466"/>
      <c r="M42" s="466"/>
      <c r="N42" s="499"/>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5.75">
      <c r="A47" s="6"/>
      <c r="B47" s="2"/>
      <c r="C47" s="2"/>
      <c r="D47" s="2"/>
      <c r="E47" s="2"/>
      <c r="F47" s="2"/>
      <c r="G47" s="2"/>
      <c r="H47" s="2"/>
      <c r="I47" s="2"/>
      <c r="J47" s="2"/>
      <c r="K47" s="11"/>
      <c r="L47" s="11"/>
      <c r="M47" s="11"/>
      <c r="N47" s="7"/>
    </row>
    <row r="48" spans="1:52" ht="15.75">
      <c r="A48" s="6"/>
      <c r="B48" s="2"/>
      <c r="C48" s="2"/>
      <c r="D48" s="2"/>
      <c r="E48" s="2"/>
      <c r="F48" s="2"/>
      <c r="G48" s="2"/>
      <c r="H48" s="2"/>
      <c r="I48" s="2"/>
      <c r="J48" s="2"/>
      <c r="K48" s="11"/>
      <c r="L48" s="11"/>
      <c r="M48" s="11"/>
      <c r="N48" s="7"/>
    </row>
    <row r="49" spans="1:14" ht="16.5" thickBot="1">
      <c r="A49" s="38"/>
      <c r="B49" s="39"/>
      <c r="C49" s="39"/>
      <c r="D49" s="39"/>
      <c r="E49" s="39"/>
      <c r="F49" s="39"/>
      <c r="G49" s="39"/>
      <c r="H49" s="39"/>
      <c r="I49" s="39"/>
      <c r="J49" s="39"/>
      <c r="K49" s="40"/>
      <c r="L49" s="40"/>
      <c r="M49" s="40"/>
      <c r="N49" s="41"/>
    </row>
    <row r="50" spans="1:14" ht="15.75" thickTop="1">
      <c r="A50" s="492"/>
      <c r="B50" s="492"/>
      <c r="C50" s="492"/>
      <c r="D50" s="492"/>
      <c r="E50" s="492"/>
      <c r="F50" s="492"/>
      <c r="G50" s="492"/>
      <c r="H50" s="492"/>
      <c r="I50" s="492"/>
      <c r="J50" s="492"/>
      <c r="K50" s="492"/>
      <c r="L50" s="492"/>
      <c r="M50" s="492"/>
      <c r="N50" s="492"/>
    </row>
  </sheetData>
  <mergeCells count="128">
    <mergeCell ref="AK4:AN4"/>
    <mergeCell ref="A5:N5"/>
    <mergeCell ref="H6:N6"/>
    <mergeCell ref="S6:T6"/>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25:AF25"/>
    <mergeCell ref="AG25:AQ25"/>
    <mergeCell ref="AR25:AV25"/>
    <mergeCell ref="B26:I26"/>
    <mergeCell ref="M26:N26"/>
    <mergeCell ref="P26:AF26"/>
    <mergeCell ref="AG26:AQ26"/>
    <mergeCell ref="AR26:AV26"/>
    <mergeCell ref="B17:I17"/>
    <mergeCell ref="M17:N17"/>
    <mergeCell ref="P17:AF17"/>
    <mergeCell ref="AG17:AQ17"/>
    <mergeCell ref="AR17:AV17"/>
    <mergeCell ref="B24:I24"/>
    <mergeCell ref="M24:N24"/>
    <mergeCell ref="P24:AF24"/>
    <mergeCell ref="AG24:AQ24"/>
    <mergeCell ref="AR24:AV24"/>
    <mergeCell ref="P20:AF20"/>
    <mergeCell ref="AG20:AQ20"/>
    <mergeCell ref="AR20:AV20"/>
    <mergeCell ref="P21:AF21"/>
    <mergeCell ref="AG21:AQ21"/>
    <mergeCell ref="AR21:AV21"/>
    <mergeCell ref="X29:AV29"/>
    <mergeCell ref="E30:F30"/>
    <mergeCell ref="J30:L30"/>
    <mergeCell ref="M30:N30"/>
    <mergeCell ref="B27:I27"/>
    <mergeCell ref="M27:N27"/>
    <mergeCell ref="P27:AF27"/>
    <mergeCell ref="AG27:AQ27"/>
    <mergeCell ref="AR27:AV27"/>
    <mergeCell ref="B28:I28"/>
    <mergeCell ref="M28:N28"/>
    <mergeCell ref="P28:AF28"/>
    <mergeCell ref="AG28:AQ28"/>
    <mergeCell ref="AR28:AV28"/>
    <mergeCell ref="A38:G38"/>
    <mergeCell ref="K38:N38"/>
    <mergeCell ref="A42:G42"/>
    <mergeCell ref="K42:N42"/>
    <mergeCell ref="A50:N50"/>
    <mergeCell ref="B18:I18"/>
    <mergeCell ref="M18:N18"/>
    <mergeCell ref="B20:I20"/>
    <mergeCell ref="M20:N20"/>
    <mergeCell ref="B22:I22"/>
    <mergeCell ref="J31:L31"/>
    <mergeCell ref="M31:N31"/>
    <mergeCell ref="A33:N33"/>
    <mergeCell ref="A35:N35"/>
    <mergeCell ref="A37:G37"/>
    <mergeCell ref="K37:N37"/>
    <mergeCell ref="B29:I29"/>
    <mergeCell ref="J29:L29"/>
    <mergeCell ref="M29:N29"/>
    <mergeCell ref="B25:I25"/>
    <mergeCell ref="M25:N25"/>
    <mergeCell ref="B21:I21"/>
    <mergeCell ref="M21:N21"/>
    <mergeCell ref="B23:I23"/>
    <mergeCell ref="M23:N23"/>
    <mergeCell ref="P23:AF23"/>
    <mergeCell ref="AG23:AQ23"/>
    <mergeCell ref="AR23:AV23"/>
    <mergeCell ref="P18:AF18"/>
    <mergeCell ref="AG18:AQ18"/>
    <mergeCell ref="AR18:AV18"/>
    <mergeCell ref="B19:I19"/>
    <mergeCell ref="M19:N19"/>
    <mergeCell ref="P19:AF19"/>
    <mergeCell ref="AG19:AQ19"/>
    <mergeCell ref="AR19:AV19"/>
    <mergeCell ref="M22:N22"/>
    <mergeCell ref="P22:AF22"/>
    <mergeCell ref="AG22:AQ22"/>
    <mergeCell ref="AR22:AV22"/>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topLeftCell="A7" zoomScale="120" zoomScaleNormal="120" workbookViewId="0">
      <selection activeCell="A27" sqref="A27:XFD27"/>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79</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38"/>
      <c r="AE5" s="138"/>
      <c r="AF5" s="138"/>
      <c r="AG5" s="4"/>
      <c r="AH5" s="137"/>
      <c r="AI5" s="137"/>
      <c r="AJ5" s="4"/>
      <c r="AK5" s="129"/>
      <c r="AL5" s="129"/>
      <c r="AM5" s="129"/>
      <c r="AN5" s="129"/>
      <c r="AO5" s="4"/>
      <c r="AP5" s="4"/>
      <c r="AQ5" s="8"/>
      <c r="AR5" s="8"/>
      <c r="AS5" s="8"/>
      <c r="AT5" s="8"/>
      <c r="AU5" s="8"/>
      <c r="AV5" s="8"/>
    </row>
    <row r="6" spans="1:52" ht="15.75">
      <c r="A6" s="6"/>
      <c r="B6" s="2"/>
      <c r="C6" s="128"/>
      <c r="D6" s="2"/>
      <c r="E6" s="2"/>
      <c r="F6" s="2"/>
      <c r="G6" s="2"/>
      <c r="H6" s="448" t="s">
        <v>73</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28"/>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74</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27"/>
      <c r="AI8" s="2"/>
      <c r="AJ8" s="2"/>
      <c r="AK8" s="2"/>
      <c r="AL8" s="2"/>
      <c r="AM8" s="2"/>
      <c r="AN8" s="2"/>
      <c r="AO8" s="2"/>
      <c r="AP8" s="2"/>
      <c r="AQ8" s="2"/>
      <c r="AR8" s="2"/>
      <c r="AS8" s="2"/>
      <c r="AT8" s="2"/>
      <c r="AU8" s="2"/>
      <c r="AV8" s="2"/>
    </row>
    <row r="9" spans="1:52" ht="20.25" customHeight="1">
      <c r="A9" s="454" t="s">
        <v>75</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78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28"/>
      <c r="D11" s="17"/>
      <c r="E11" s="17"/>
      <c r="F11" s="17"/>
      <c r="G11" s="17"/>
      <c r="H11" s="17"/>
      <c r="I11" s="18"/>
      <c r="J11" s="126"/>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28"/>
      <c r="D12" s="2"/>
      <c r="E12" s="2"/>
      <c r="F12" s="2"/>
      <c r="G12" s="2"/>
      <c r="H12" s="2"/>
      <c r="I12" s="11"/>
      <c r="J12" s="128"/>
      <c r="K12" s="11"/>
      <c r="L12" s="21"/>
      <c r="M12" s="21"/>
      <c r="N12" s="130"/>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33" t="s">
        <v>3</v>
      </c>
      <c r="K14" s="134" t="s">
        <v>4</v>
      </c>
      <c r="L14" s="134" t="s">
        <v>5</v>
      </c>
      <c r="M14" s="468" t="s">
        <v>6</v>
      </c>
      <c r="N14" s="469"/>
      <c r="O14" s="15"/>
      <c r="P14" s="136"/>
      <c r="Q14" s="136"/>
      <c r="R14" s="128"/>
      <c r="S14" s="128"/>
      <c r="T14" s="128"/>
      <c r="U14" s="128"/>
      <c r="V14" s="128"/>
      <c r="W14" s="128"/>
      <c r="X14" s="128"/>
      <c r="Y14" s="128"/>
      <c r="Z14" s="128"/>
      <c r="AA14" s="128"/>
      <c r="AB14" s="128"/>
      <c r="AC14" s="128"/>
      <c r="AD14" s="128"/>
      <c r="AE14" s="128"/>
      <c r="AF14" s="128"/>
      <c r="AG14" s="127"/>
      <c r="AH14" s="127"/>
      <c r="AI14" s="132"/>
      <c r="AJ14" s="132"/>
      <c r="AK14" s="132"/>
      <c r="AL14" s="132"/>
      <c r="AM14" s="131"/>
      <c r="AN14" s="131"/>
      <c r="AO14" s="131"/>
      <c r="AP14" s="131"/>
      <c r="AQ14" s="131"/>
      <c r="AR14" s="131"/>
      <c r="AS14" s="131"/>
      <c r="AT14" s="131"/>
      <c r="AU14" s="131"/>
      <c r="AV14" s="131"/>
    </row>
    <row r="15" spans="1:52" ht="15" customHeight="1">
      <c r="A15" s="23" t="s">
        <v>7</v>
      </c>
      <c r="B15" s="470" t="s">
        <v>8</v>
      </c>
      <c r="C15" s="467"/>
      <c r="D15" s="467"/>
      <c r="E15" s="467"/>
      <c r="F15" s="467"/>
      <c r="G15" s="467"/>
      <c r="H15" s="467"/>
      <c r="I15" s="467"/>
      <c r="J15" s="13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29</v>
      </c>
      <c r="C16" s="484"/>
      <c r="D16" s="484"/>
      <c r="E16" s="484"/>
      <c r="F16" s="484"/>
      <c r="G16" s="484"/>
      <c r="H16" s="484"/>
      <c r="I16" s="485"/>
      <c r="J16" s="29" t="s">
        <v>32</v>
      </c>
      <c r="K16" s="46">
        <v>10000</v>
      </c>
      <c r="L16" s="44">
        <f>2650/1.1</f>
        <v>2409.090909090909</v>
      </c>
      <c r="M16" s="500">
        <f>L16*K16</f>
        <v>24090909.09090909</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v>200</v>
      </c>
      <c r="L17" s="44">
        <f t="shared" ref="L17:L25" si="0">2650/1.1</f>
        <v>2409.090909090909</v>
      </c>
      <c r="M17" s="500">
        <f t="shared" ref="M17:M25" si="1">L17*K17</f>
        <v>481818.18181818182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hidden="1">
      <c r="A18" s="28">
        <v>3</v>
      </c>
      <c r="B18" s="483" t="s">
        <v>40</v>
      </c>
      <c r="C18" s="484"/>
      <c r="D18" s="484"/>
      <c r="E18" s="484"/>
      <c r="F18" s="484"/>
      <c r="G18" s="484"/>
      <c r="H18" s="484"/>
      <c r="I18" s="485"/>
      <c r="J18" s="29" t="s">
        <v>32</v>
      </c>
      <c r="K18" s="46">
        <v>0</v>
      </c>
      <c r="L18" s="44">
        <f t="shared" si="0"/>
        <v>2409.090909090909</v>
      </c>
      <c r="M18" s="500">
        <f t="shared" si="1"/>
        <v>0</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3</v>
      </c>
      <c r="B19" s="483" t="s">
        <v>41</v>
      </c>
      <c r="C19" s="484"/>
      <c r="D19" s="484"/>
      <c r="E19" s="484"/>
      <c r="F19" s="484"/>
      <c r="G19" s="484"/>
      <c r="H19" s="484"/>
      <c r="I19" s="485"/>
      <c r="J19" s="29" t="s">
        <v>32</v>
      </c>
      <c r="K19" s="46">
        <v>500</v>
      </c>
      <c r="L19" s="44">
        <f t="shared" si="0"/>
        <v>2409.090909090909</v>
      </c>
      <c r="M19" s="500">
        <f t="shared" si="1"/>
        <v>1204545.4545454546</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4</v>
      </c>
      <c r="B20" s="483" t="s">
        <v>69</v>
      </c>
      <c r="C20" s="484"/>
      <c r="D20" s="484"/>
      <c r="E20" s="484"/>
      <c r="F20" s="484"/>
      <c r="G20" s="484"/>
      <c r="H20" s="484"/>
      <c r="I20" s="485"/>
      <c r="J20" s="29" t="s">
        <v>32</v>
      </c>
      <c r="K20" s="46">
        <v>500</v>
      </c>
      <c r="L20" s="44">
        <f t="shared" si="0"/>
        <v>2409.090909090909</v>
      </c>
      <c r="M20" s="500">
        <f t="shared" si="1"/>
        <v>1204545.4545454546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5</v>
      </c>
      <c r="B21" s="483" t="s">
        <v>30</v>
      </c>
      <c r="C21" s="484"/>
      <c r="D21" s="484"/>
      <c r="E21" s="484"/>
      <c r="F21" s="484"/>
      <c r="G21" s="484"/>
      <c r="H21" s="484"/>
      <c r="I21" s="485"/>
      <c r="J21" s="29" t="s">
        <v>32</v>
      </c>
      <c r="K21" s="46">
        <v>1000</v>
      </c>
      <c r="L21" s="44">
        <f t="shared" si="0"/>
        <v>2409.090909090909</v>
      </c>
      <c r="M21" s="500">
        <f t="shared" si="1"/>
        <v>2409090.9090909092</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hidden="1">
      <c r="A22" s="28">
        <v>7</v>
      </c>
      <c r="B22" s="483" t="s">
        <v>76</v>
      </c>
      <c r="C22" s="484"/>
      <c r="D22" s="484"/>
      <c r="E22" s="484"/>
      <c r="F22" s="484"/>
      <c r="G22" s="484"/>
      <c r="H22" s="484"/>
      <c r="I22" s="485"/>
      <c r="J22" s="29" t="s">
        <v>32</v>
      </c>
      <c r="K22" s="46">
        <v>0</v>
      </c>
      <c r="L22" s="44">
        <f t="shared" si="0"/>
        <v>2409.090909090909</v>
      </c>
      <c r="M22" s="500">
        <f t="shared" si="1"/>
        <v>0</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6</v>
      </c>
      <c r="B23" s="483" t="s">
        <v>28</v>
      </c>
      <c r="C23" s="484"/>
      <c r="D23" s="484"/>
      <c r="E23" s="484"/>
      <c r="F23" s="484"/>
      <c r="G23" s="484"/>
      <c r="H23" s="484"/>
      <c r="I23" s="485"/>
      <c r="J23" s="29" t="s">
        <v>32</v>
      </c>
      <c r="K23" s="46">
        <v>1500</v>
      </c>
      <c r="L23" s="44">
        <f t="shared" si="0"/>
        <v>2409.090909090909</v>
      </c>
      <c r="M23" s="500">
        <f t="shared" si="1"/>
        <v>3613636.3636363633</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7</v>
      </c>
      <c r="B24" s="483" t="s">
        <v>43</v>
      </c>
      <c r="C24" s="484"/>
      <c r="D24" s="484"/>
      <c r="E24" s="484"/>
      <c r="F24" s="484"/>
      <c r="G24" s="484"/>
      <c r="H24" s="484"/>
      <c r="I24" s="485"/>
      <c r="J24" s="29" t="s">
        <v>32</v>
      </c>
      <c r="K24" s="46">
        <v>100</v>
      </c>
      <c r="L24" s="44">
        <f t="shared" si="0"/>
        <v>2409.090909090909</v>
      </c>
      <c r="M24" s="500">
        <f t="shared" si="1"/>
        <v>240909.09090909091</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hidden="1">
      <c r="A25" s="28">
        <v>10</v>
      </c>
      <c r="B25" s="483" t="s">
        <v>44</v>
      </c>
      <c r="C25" s="484"/>
      <c r="D25" s="484"/>
      <c r="E25" s="484"/>
      <c r="F25" s="484"/>
      <c r="G25" s="484"/>
      <c r="H25" s="484"/>
      <c r="I25" s="485"/>
      <c r="J25" s="29" t="s">
        <v>32</v>
      </c>
      <c r="K25" s="46">
        <v>0</v>
      </c>
      <c r="L25" s="44">
        <f t="shared" si="0"/>
        <v>2409.090909090909</v>
      </c>
      <c r="M25" s="500">
        <f t="shared" si="1"/>
        <v>0</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8</v>
      </c>
      <c r="B26" s="483" t="s">
        <v>25</v>
      </c>
      <c r="C26" s="484"/>
      <c r="D26" s="484"/>
      <c r="E26" s="484"/>
      <c r="F26" s="484"/>
      <c r="G26" s="484"/>
      <c r="H26" s="484"/>
      <c r="I26" s="485"/>
      <c r="J26" s="29" t="s">
        <v>32</v>
      </c>
      <c r="K26" s="46">
        <v>300</v>
      </c>
      <c r="L26" s="44">
        <f>750/1.1</f>
        <v>681.81818181818176</v>
      </c>
      <c r="M26" s="500">
        <f t="shared" ref="M26" si="2">L26*K26</f>
        <v>204545.45454545453</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hidden="1">
      <c r="A27" s="28"/>
      <c r="B27" s="483"/>
      <c r="C27" s="484"/>
      <c r="D27" s="484"/>
      <c r="E27" s="484"/>
      <c r="F27" s="484"/>
      <c r="G27" s="484"/>
      <c r="H27" s="484"/>
      <c r="I27" s="485"/>
      <c r="J27" s="29"/>
      <c r="K27" s="46"/>
      <c r="L27" s="44"/>
      <c r="M27" s="500"/>
      <c r="N27" s="501"/>
      <c r="O27" s="16"/>
      <c r="P27" s="464"/>
      <c r="Q27" s="464"/>
      <c r="R27" s="464"/>
      <c r="S27" s="464"/>
      <c r="T27" s="464"/>
      <c r="U27" s="464"/>
      <c r="V27" s="464"/>
      <c r="W27" s="464"/>
      <c r="X27" s="464"/>
      <c r="Y27" s="464"/>
      <c r="Z27" s="464"/>
      <c r="AA27" s="464"/>
      <c r="AB27" s="464"/>
      <c r="AC27" s="464"/>
      <c r="AD27" s="464"/>
      <c r="AE27" s="464"/>
      <c r="AF27" s="464"/>
      <c r="AG27" s="455"/>
      <c r="AH27" s="455"/>
      <c r="AI27" s="455"/>
      <c r="AJ27" s="455"/>
      <c r="AK27" s="455"/>
      <c r="AL27" s="455"/>
      <c r="AM27" s="455"/>
      <c r="AN27" s="455"/>
      <c r="AO27" s="455"/>
      <c r="AP27" s="455"/>
      <c r="AQ27" s="455"/>
      <c r="AR27" s="475"/>
      <c r="AS27" s="444"/>
      <c r="AT27" s="444"/>
      <c r="AU27" s="444"/>
      <c r="AV27" s="444"/>
      <c r="AW27" s="27"/>
      <c r="AX27" s="27"/>
      <c r="AY27" s="27"/>
      <c r="AZ27" s="27"/>
    </row>
    <row r="28" spans="1:52" ht="15.75">
      <c r="A28" s="28"/>
      <c r="B28" s="483"/>
      <c r="C28" s="484"/>
      <c r="D28" s="484"/>
      <c r="E28" s="484"/>
      <c r="F28" s="484"/>
      <c r="G28" s="484"/>
      <c r="H28" s="484"/>
      <c r="I28" s="485"/>
      <c r="J28" s="29"/>
      <c r="K28" s="46"/>
      <c r="L28" s="44"/>
      <c r="M28" s="502"/>
      <c r="N28" s="503"/>
      <c r="O28" s="16"/>
      <c r="P28" s="464"/>
      <c r="Q28" s="464"/>
      <c r="R28" s="464"/>
      <c r="S28" s="464"/>
      <c r="T28" s="464"/>
      <c r="U28" s="464"/>
      <c r="V28" s="464"/>
      <c r="W28" s="464"/>
      <c r="X28" s="464"/>
      <c r="Y28" s="464"/>
      <c r="Z28" s="464"/>
      <c r="AA28" s="464"/>
      <c r="AB28" s="464"/>
      <c r="AC28" s="464"/>
      <c r="AD28" s="464"/>
      <c r="AE28" s="464"/>
      <c r="AF28" s="464"/>
      <c r="AG28" s="455"/>
      <c r="AH28" s="455"/>
      <c r="AI28" s="455"/>
      <c r="AJ28" s="455"/>
      <c r="AK28" s="455"/>
      <c r="AL28" s="455"/>
      <c r="AM28" s="455"/>
      <c r="AN28" s="455"/>
      <c r="AO28" s="455"/>
      <c r="AP28" s="455"/>
      <c r="AQ28" s="455"/>
      <c r="AR28" s="475"/>
      <c r="AS28" s="444"/>
      <c r="AT28" s="444"/>
      <c r="AU28" s="444"/>
      <c r="AV28" s="444"/>
      <c r="AW28" s="27"/>
      <c r="AX28" s="27"/>
      <c r="AY28" s="27"/>
      <c r="AZ28" s="27"/>
    </row>
    <row r="29" spans="1:52" ht="15.75">
      <c r="A29" s="1"/>
      <c r="B29" s="476"/>
      <c r="C29" s="476"/>
      <c r="D29" s="476"/>
      <c r="E29" s="476"/>
      <c r="F29" s="476"/>
      <c r="G29" s="476"/>
      <c r="H29" s="476"/>
      <c r="I29" s="476"/>
      <c r="J29" s="477" t="s">
        <v>14</v>
      </c>
      <c r="K29" s="477"/>
      <c r="L29" s="478"/>
      <c r="M29" s="479">
        <f>ROUND(SUM(M16:N28),0)</f>
        <v>33450000</v>
      </c>
      <c r="N29" s="480"/>
      <c r="O29" s="16" t="s">
        <v>13</v>
      </c>
      <c r="P29" s="3"/>
      <c r="Q29" s="2"/>
      <c r="R29" s="2"/>
      <c r="S29" s="2"/>
      <c r="T29" s="2"/>
      <c r="U29" s="2"/>
      <c r="V29" s="2"/>
      <c r="W29" s="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27"/>
      <c r="AX29" s="27"/>
      <c r="AY29" s="27"/>
      <c r="AZ29" s="27"/>
    </row>
    <row r="30" spans="1:52" ht="15.75">
      <c r="A30" s="1" t="s">
        <v>21</v>
      </c>
      <c r="B30" s="30"/>
      <c r="C30" s="47">
        <v>0.1</v>
      </c>
      <c r="D30" s="30"/>
      <c r="E30" s="481"/>
      <c r="F30" s="482"/>
      <c r="G30" s="30"/>
      <c r="H30" s="30"/>
      <c r="I30" s="30"/>
      <c r="J30" s="477" t="s">
        <v>15</v>
      </c>
      <c r="K30" s="477"/>
      <c r="L30" s="478"/>
      <c r="M30" s="479">
        <f>ROUND(M29*C30,0)</f>
        <v>3345000</v>
      </c>
      <c r="N30" s="480"/>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1"/>
      <c r="B31" s="30"/>
      <c r="C31" s="30"/>
      <c r="D31" s="30"/>
      <c r="E31" s="30"/>
      <c r="F31" s="30"/>
      <c r="G31" s="30"/>
      <c r="H31" s="30"/>
      <c r="I31" s="30"/>
      <c r="J31" s="477" t="s">
        <v>16</v>
      </c>
      <c r="K31" s="477"/>
      <c r="L31" s="478"/>
      <c r="M31" s="479">
        <f>M29+M30</f>
        <v>36795000</v>
      </c>
      <c r="N31" s="480"/>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6"/>
      <c r="B32" s="2"/>
      <c r="C32" s="2"/>
      <c r="D32" s="2"/>
      <c r="E32" s="2"/>
      <c r="F32" s="2"/>
      <c r="G32" s="2"/>
      <c r="H32" s="2"/>
      <c r="I32" s="2"/>
      <c r="J32" s="2"/>
      <c r="K32" s="11"/>
      <c r="L32" s="11"/>
      <c r="M32" s="11"/>
      <c r="N32" s="7"/>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c r="A33" s="454" t="e">
        <f ca="1">"Số tiền bằng chữ: "&amp;_xll.VND(M31)</f>
        <v>#NAME?</v>
      </c>
      <c r="B33" s="455"/>
      <c r="C33" s="455"/>
      <c r="D33" s="455"/>
      <c r="E33" s="455"/>
      <c r="F33" s="455"/>
      <c r="G33" s="455"/>
      <c r="H33" s="455"/>
      <c r="I33" s="455"/>
      <c r="J33" s="455"/>
      <c r="K33" s="455"/>
      <c r="L33" s="455"/>
      <c r="M33" s="455"/>
      <c r="N33" s="456"/>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48"/>
      <c r="G34" s="48"/>
      <c r="H34" s="48"/>
      <c r="I34" s="48"/>
      <c r="J34" s="48"/>
      <c r="K34" s="48"/>
      <c r="L34" s="48"/>
      <c r="M34" s="48"/>
      <c r="N34" s="49"/>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hidden="1">
      <c r="A35" s="493"/>
      <c r="B35" s="494"/>
      <c r="C35" s="494"/>
      <c r="D35" s="494"/>
      <c r="E35" s="494"/>
      <c r="F35" s="494"/>
      <c r="G35" s="494"/>
      <c r="H35" s="494"/>
      <c r="I35" s="494"/>
      <c r="J35" s="494"/>
      <c r="K35" s="494"/>
      <c r="L35" s="494"/>
      <c r="M35" s="494"/>
      <c r="N35" s="495"/>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hidden="1">
      <c r="A36" s="6"/>
      <c r="B36" s="2"/>
      <c r="C36" s="2"/>
      <c r="D36" s="2"/>
      <c r="E36" s="2"/>
      <c r="F36" s="14"/>
      <c r="G36" s="14"/>
      <c r="H36" s="14"/>
      <c r="I36" s="14"/>
      <c r="J36" s="14"/>
      <c r="K36" s="14"/>
      <c r="L36" s="14"/>
      <c r="M36" s="14"/>
      <c r="N36" s="32"/>
      <c r="O36" s="1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31"/>
      <c r="AR36" s="31"/>
      <c r="AS36" s="31"/>
      <c r="AT36" s="31"/>
      <c r="AU36" s="31"/>
      <c r="AV36" s="31"/>
      <c r="AW36" s="27"/>
      <c r="AX36" s="27"/>
      <c r="AY36" s="27"/>
      <c r="AZ36" s="27"/>
    </row>
    <row r="37" spans="1:52" ht="20.25" customHeight="1">
      <c r="A37" s="496" t="s">
        <v>17</v>
      </c>
      <c r="B37" s="464"/>
      <c r="C37" s="464"/>
      <c r="D37" s="464"/>
      <c r="E37" s="464"/>
      <c r="F37" s="464"/>
      <c r="G37" s="464"/>
      <c r="H37" s="14"/>
      <c r="I37" s="14"/>
      <c r="J37" s="14"/>
      <c r="K37" s="497" t="s">
        <v>18</v>
      </c>
      <c r="L37" s="497"/>
      <c r="M37" s="497"/>
      <c r="N37" s="498"/>
      <c r="O37" s="1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31"/>
      <c r="AR37" s="31"/>
      <c r="AS37" s="31"/>
      <c r="AT37" s="31"/>
      <c r="AU37" s="31"/>
      <c r="AV37" s="31"/>
      <c r="AW37" s="27"/>
      <c r="AX37" s="27"/>
      <c r="AY37" s="27"/>
      <c r="AZ37" s="27"/>
    </row>
    <row r="38" spans="1:52" ht="15.75">
      <c r="A38" s="488" t="s">
        <v>19</v>
      </c>
      <c r="B38" s="489"/>
      <c r="C38" s="489"/>
      <c r="D38" s="489"/>
      <c r="E38" s="489"/>
      <c r="F38" s="489"/>
      <c r="G38" s="489"/>
      <c r="H38" s="33"/>
      <c r="I38" s="33"/>
      <c r="J38" s="33"/>
      <c r="K38" s="490" t="s">
        <v>24</v>
      </c>
      <c r="L38" s="490"/>
      <c r="M38" s="490"/>
      <c r="N38" s="491"/>
      <c r="O38" s="34"/>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c r="AR38" s="36"/>
      <c r="AS38" s="36"/>
      <c r="AT38" s="36"/>
      <c r="AU38" s="36"/>
      <c r="AV38" s="36"/>
      <c r="AW38" s="37"/>
      <c r="AX38" s="37"/>
      <c r="AY38" s="37"/>
      <c r="AZ38" s="37"/>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6"/>
      <c r="B40" s="2"/>
      <c r="C40" s="2"/>
      <c r="D40" s="2"/>
      <c r="E40" s="2"/>
      <c r="F40" s="2"/>
      <c r="G40" s="2"/>
      <c r="H40" s="2"/>
      <c r="I40" s="2"/>
      <c r="J40" s="2"/>
      <c r="K40" s="11"/>
      <c r="L40" s="11"/>
      <c r="M40" s="11"/>
      <c r="N40" s="7"/>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5.75">
      <c r="A41" s="6"/>
      <c r="B41" s="2"/>
      <c r="C41" s="2"/>
      <c r="D41" s="2"/>
      <c r="E41" s="2"/>
      <c r="F41" s="2"/>
      <c r="G41" s="2"/>
      <c r="H41" s="2"/>
      <c r="I41" s="2"/>
      <c r="J41" s="2"/>
      <c r="K41" s="11"/>
      <c r="L41" s="11"/>
      <c r="M41" s="11"/>
      <c r="N41" s="7"/>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5.75">
      <c r="A42" s="496" t="s">
        <v>77</v>
      </c>
      <c r="B42" s="464"/>
      <c r="C42" s="464"/>
      <c r="D42" s="464"/>
      <c r="E42" s="464"/>
      <c r="F42" s="464"/>
      <c r="G42" s="464"/>
      <c r="H42" s="2"/>
      <c r="I42" s="2"/>
      <c r="J42" s="2"/>
      <c r="K42" s="466" t="s">
        <v>56</v>
      </c>
      <c r="L42" s="466"/>
      <c r="M42" s="466"/>
      <c r="N42" s="499"/>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5.75">
      <c r="A47" s="6"/>
      <c r="B47" s="2"/>
      <c r="C47" s="2"/>
      <c r="D47" s="2"/>
      <c r="E47" s="2"/>
      <c r="F47" s="2"/>
      <c r="G47" s="2"/>
      <c r="H47" s="2"/>
      <c r="I47" s="2"/>
      <c r="J47" s="2"/>
      <c r="K47" s="11"/>
      <c r="L47" s="11"/>
      <c r="M47" s="11"/>
      <c r="N47" s="7"/>
    </row>
    <row r="48" spans="1:52" ht="15.75">
      <c r="A48" s="6"/>
      <c r="B48" s="2"/>
      <c r="C48" s="2"/>
      <c r="D48" s="2"/>
      <c r="E48" s="2"/>
      <c r="F48" s="2"/>
      <c r="G48" s="2"/>
      <c r="H48" s="2"/>
      <c r="I48" s="2"/>
      <c r="J48" s="2"/>
      <c r="K48" s="11"/>
      <c r="L48" s="11"/>
      <c r="M48" s="11"/>
      <c r="N48" s="7"/>
    </row>
    <row r="49" spans="1:14" ht="16.5" thickBot="1">
      <c r="A49" s="38"/>
      <c r="B49" s="39"/>
      <c r="C49" s="39"/>
      <c r="D49" s="39"/>
      <c r="E49" s="39"/>
      <c r="F49" s="39"/>
      <c r="G49" s="39"/>
      <c r="H49" s="39"/>
      <c r="I49" s="39"/>
      <c r="J49" s="39"/>
      <c r="K49" s="40"/>
      <c r="L49" s="40"/>
      <c r="M49" s="40"/>
      <c r="N49" s="41"/>
    </row>
    <row r="50" spans="1:14" ht="15.75" thickTop="1">
      <c r="A50" s="492"/>
      <c r="B50" s="492"/>
      <c r="C50" s="492"/>
      <c r="D50" s="492"/>
      <c r="E50" s="492"/>
      <c r="F50" s="492"/>
      <c r="G50" s="492"/>
      <c r="H50" s="492"/>
      <c r="I50" s="492"/>
      <c r="J50" s="492"/>
      <c r="K50" s="492"/>
      <c r="L50" s="492"/>
      <c r="M50" s="492"/>
      <c r="N50" s="492"/>
    </row>
  </sheetData>
  <mergeCells count="128">
    <mergeCell ref="AK4:AN4"/>
    <mergeCell ref="A5:N5"/>
    <mergeCell ref="H6:N6"/>
    <mergeCell ref="S6:T6"/>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P17:AF17"/>
    <mergeCell ref="AG17:AQ17"/>
    <mergeCell ref="AR17:AV17"/>
    <mergeCell ref="B18:I18"/>
    <mergeCell ref="M18:N18"/>
    <mergeCell ref="P18:AF18"/>
    <mergeCell ref="AG18:AQ18"/>
    <mergeCell ref="AR18:AV18"/>
    <mergeCell ref="B19:I19"/>
    <mergeCell ref="M19:N19"/>
    <mergeCell ref="P19:AF19"/>
    <mergeCell ref="AG19:AQ19"/>
    <mergeCell ref="AR19:AV19"/>
    <mergeCell ref="B20:I20"/>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B29:I29"/>
    <mergeCell ref="J29:L29"/>
    <mergeCell ref="M29:N29"/>
    <mergeCell ref="X29:AV29"/>
    <mergeCell ref="E30:F30"/>
    <mergeCell ref="J30:L30"/>
    <mergeCell ref="M30:N30"/>
    <mergeCell ref="B27:I27"/>
    <mergeCell ref="M27:N27"/>
    <mergeCell ref="P27:AF27"/>
    <mergeCell ref="AG27:AQ27"/>
    <mergeCell ref="AR27:AV27"/>
    <mergeCell ref="B28:I28"/>
    <mergeCell ref="M28:N28"/>
    <mergeCell ref="P28:AF28"/>
    <mergeCell ref="AG28:AQ28"/>
    <mergeCell ref="AR28:AV28"/>
    <mergeCell ref="A38:G38"/>
    <mergeCell ref="K38:N38"/>
    <mergeCell ref="A42:G42"/>
    <mergeCell ref="K42:N42"/>
    <mergeCell ref="A50:N50"/>
    <mergeCell ref="J31:L31"/>
    <mergeCell ref="M31:N31"/>
    <mergeCell ref="A33:N33"/>
    <mergeCell ref="A35:N35"/>
    <mergeCell ref="A37:G37"/>
    <mergeCell ref="K37:N37"/>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topLeftCell="A7" zoomScale="120" zoomScaleNormal="120" workbookViewId="0">
      <selection activeCell="A43" sqref="A43:G43"/>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83</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43"/>
      <c r="AE5" s="143"/>
      <c r="AF5" s="143"/>
      <c r="AG5" s="4"/>
      <c r="AH5" s="139"/>
      <c r="AI5" s="139"/>
      <c r="AJ5" s="4"/>
      <c r="AK5" s="140"/>
      <c r="AL5" s="140"/>
      <c r="AM5" s="140"/>
      <c r="AN5" s="140"/>
      <c r="AO5" s="4"/>
      <c r="AP5" s="4"/>
      <c r="AQ5" s="8"/>
      <c r="AR5" s="8"/>
      <c r="AS5" s="8"/>
      <c r="AT5" s="8"/>
      <c r="AU5" s="8"/>
      <c r="AV5" s="8"/>
    </row>
    <row r="6" spans="1:52" ht="15.75">
      <c r="A6" s="6"/>
      <c r="B6" s="2"/>
      <c r="C6" s="141"/>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41"/>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85</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44"/>
      <c r="AI8" s="2"/>
      <c r="AJ8" s="2"/>
      <c r="AK8" s="2"/>
      <c r="AL8" s="2"/>
      <c r="AM8" s="2"/>
      <c r="AN8" s="2"/>
      <c r="AO8" s="2"/>
      <c r="AP8" s="2"/>
      <c r="AQ8" s="2"/>
      <c r="AR8" s="2"/>
      <c r="AS8" s="2"/>
      <c r="AT8" s="2"/>
      <c r="AU8" s="2"/>
      <c r="AV8" s="2"/>
    </row>
    <row r="9" spans="1:52" ht="20.25" customHeight="1">
      <c r="A9" s="454" t="s">
        <v>86</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87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41"/>
      <c r="D11" s="17"/>
      <c r="E11" s="17"/>
      <c r="F11" s="17"/>
      <c r="G11" s="17"/>
      <c r="H11" s="17"/>
      <c r="I11" s="18"/>
      <c r="J11" s="151"/>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41"/>
      <c r="D12" s="2"/>
      <c r="E12" s="2"/>
      <c r="F12" s="2"/>
      <c r="G12" s="2"/>
      <c r="H12" s="2"/>
      <c r="I12" s="11"/>
      <c r="J12" s="141"/>
      <c r="K12" s="11"/>
      <c r="L12" s="21"/>
      <c r="M12" s="21"/>
      <c r="N12" s="142"/>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47" t="s">
        <v>3</v>
      </c>
      <c r="K14" s="148" t="s">
        <v>4</v>
      </c>
      <c r="L14" s="148" t="s">
        <v>5</v>
      </c>
      <c r="M14" s="468" t="s">
        <v>6</v>
      </c>
      <c r="N14" s="469"/>
      <c r="O14" s="15"/>
      <c r="P14" s="150"/>
      <c r="Q14" s="150"/>
      <c r="R14" s="141"/>
      <c r="S14" s="141"/>
      <c r="T14" s="141"/>
      <c r="U14" s="141"/>
      <c r="V14" s="141"/>
      <c r="W14" s="141"/>
      <c r="X14" s="141"/>
      <c r="Y14" s="141"/>
      <c r="Z14" s="141"/>
      <c r="AA14" s="141"/>
      <c r="AB14" s="141"/>
      <c r="AC14" s="141"/>
      <c r="AD14" s="141"/>
      <c r="AE14" s="141"/>
      <c r="AF14" s="141"/>
      <c r="AG14" s="144"/>
      <c r="AH14" s="144"/>
      <c r="AI14" s="145"/>
      <c r="AJ14" s="145"/>
      <c r="AK14" s="145"/>
      <c r="AL14" s="145"/>
      <c r="AM14" s="146"/>
      <c r="AN14" s="146"/>
      <c r="AO14" s="146"/>
      <c r="AP14" s="146"/>
      <c r="AQ14" s="146"/>
      <c r="AR14" s="146"/>
      <c r="AS14" s="146"/>
      <c r="AT14" s="146"/>
      <c r="AU14" s="146"/>
      <c r="AV14" s="146"/>
    </row>
    <row r="15" spans="1:52" ht="15" customHeight="1">
      <c r="A15" s="23" t="s">
        <v>7</v>
      </c>
      <c r="B15" s="470" t="s">
        <v>8</v>
      </c>
      <c r="C15" s="467"/>
      <c r="D15" s="467"/>
      <c r="E15" s="467"/>
      <c r="F15" s="467"/>
      <c r="G15" s="467"/>
      <c r="H15" s="467"/>
      <c r="I15" s="467"/>
      <c r="J15" s="149"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v>65</v>
      </c>
      <c r="L16" s="44">
        <f>2650/1.1</f>
        <v>2409.090909090909</v>
      </c>
      <c r="M16" s="500">
        <f>L16*K16</f>
        <v>156590.90909090909</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v>30</v>
      </c>
      <c r="L17" s="44">
        <f t="shared" ref="L17:L25" si="0">2650/1.1</f>
        <v>2409.090909090909</v>
      </c>
      <c r="M17" s="500">
        <f t="shared" ref="M17:M23" si="1">L17*K17</f>
        <v>72272.727272727265</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v>150</v>
      </c>
      <c r="L18" s="44">
        <f t="shared" si="0"/>
        <v>2409.090909090909</v>
      </c>
      <c r="M18" s="500">
        <f t="shared" si="1"/>
        <v>361363.63636363635</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v>200</v>
      </c>
      <c r="L19" s="44">
        <f t="shared" si="0"/>
        <v>2409.090909090909</v>
      </c>
      <c r="M19" s="500">
        <f t="shared" si="1"/>
        <v>481818.18181818182</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30</v>
      </c>
      <c r="C20" s="484"/>
      <c r="D20" s="484"/>
      <c r="E20" s="484"/>
      <c r="F20" s="484"/>
      <c r="G20" s="484"/>
      <c r="H20" s="484"/>
      <c r="I20" s="485"/>
      <c r="J20" s="29" t="s">
        <v>32</v>
      </c>
      <c r="K20" s="46">
        <v>230</v>
      </c>
      <c r="L20" s="44">
        <f t="shared" si="0"/>
        <v>2409.090909090909</v>
      </c>
      <c r="M20" s="500">
        <f t="shared" si="1"/>
        <v>554090.90909090906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29</v>
      </c>
      <c r="C21" s="484"/>
      <c r="D21" s="484"/>
      <c r="E21" s="484"/>
      <c r="F21" s="484"/>
      <c r="G21" s="484"/>
      <c r="H21" s="484"/>
      <c r="I21" s="485"/>
      <c r="J21" s="29" t="s">
        <v>32</v>
      </c>
      <c r="K21" s="46">
        <v>2400</v>
      </c>
      <c r="L21" s="44">
        <f t="shared" si="0"/>
        <v>2409.090909090909</v>
      </c>
      <c r="M21" s="500">
        <f t="shared" si="1"/>
        <v>5781818.1818181816</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42</v>
      </c>
      <c r="C22" s="484"/>
      <c r="D22" s="484"/>
      <c r="E22" s="484"/>
      <c r="F22" s="484"/>
      <c r="G22" s="484"/>
      <c r="H22" s="484"/>
      <c r="I22" s="485"/>
      <c r="J22" s="29" t="s">
        <v>32</v>
      </c>
      <c r="K22" s="46">
        <v>80</v>
      </c>
      <c r="L22" s="44">
        <f t="shared" si="0"/>
        <v>2409.090909090909</v>
      </c>
      <c r="M22" s="500">
        <f t="shared" si="1"/>
        <v>192727.27272727271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v>1</v>
      </c>
      <c r="L23" s="44">
        <f t="shared" si="0"/>
        <v>2409.090909090909</v>
      </c>
      <c r="M23" s="500">
        <f t="shared" si="1"/>
        <v>2409.090909090909</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v>90</v>
      </c>
      <c r="L24" s="44">
        <f t="shared" si="0"/>
        <v>2409.090909090909</v>
      </c>
      <c r="M24" s="500">
        <f t="shared" ref="M24:M25" si="2">L24*K24</f>
        <v>216818.18181818182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26</v>
      </c>
      <c r="C25" s="484"/>
      <c r="D25" s="484"/>
      <c r="E25" s="484"/>
      <c r="F25" s="484"/>
      <c r="G25" s="484"/>
      <c r="H25" s="484"/>
      <c r="I25" s="485"/>
      <c r="J25" s="29" t="s">
        <v>32</v>
      </c>
      <c r="K25" s="46">
        <v>440</v>
      </c>
      <c r="L25" s="44">
        <f t="shared" si="0"/>
        <v>2409.090909090909</v>
      </c>
      <c r="M25" s="500">
        <f t="shared" si="2"/>
        <v>1060000</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hidden="1">
      <c r="A26" s="28"/>
      <c r="B26" s="483"/>
      <c r="C26" s="484"/>
      <c r="D26" s="484"/>
      <c r="E26" s="484"/>
      <c r="F26" s="484"/>
      <c r="G26" s="484"/>
      <c r="H26" s="484"/>
      <c r="I26" s="485"/>
      <c r="J26" s="29"/>
      <c r="K26" s="46"/>
      <c r="L26" s="44"/>
      <c r="M26" s="500"/>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hidden="1">
      <c r="A27" s="28"/>
      <c r="B27" s="483"/>
      <c r="C27" s="484"/>
      <c r="D27" s="484"/>
      <c r="E27" s="484"/>
      <c r="F27" s="484"/>
      <c r="G27" s="484"/>
      <c r="H27" s="484"/>
      <c r="I27" s="485"/>
      <c r="J27" s="29"/>
      <c r="K27" s="46"/>
      <c r="L27" s="44"/>
      <c r="M27" s="500"/>
      <c r="N27" s="501"/>
      <c r="O27" s="16"/>
      <c r="P27" s="464"/>
      <c r="Q27" s="464"/>
      <c r="R27" s="464"/>
      <c r="S27" s="464"/>
      <c r="T27" s="464"/>
      <c r="U27" s="464"/>
      <c r="V27" s="464"/>
      <c r="W27" s="464"/>
      <c r="X27" s="464"/>
      <c r="Y27" s="464"/>
      <c r="Z27" s="464"/>
      <c r="AA27" s="464"/>
      <c r="AB27" s="464"/>
      <c r="AC27" s="464"/>
      <c r="AD27" s="464"/>
      <c r="AE27" s="464"/>
      <c r="AF27" s="464"/>
      <c r="AG27" s="455"/>
      <c r="AH27" s="455"/>
      <c r="AI27" s="455"/>
      <c r="AJ27" s="455"/>
      <c r="AK27" s="455"/>
      <c r="AL27" s="455"/>
      <c r="AM27" s="455"/>
      <c r="AN27" s="455"/>
      <c r="AO27" s="455"/>
      <c r="AP27" s="455"/>
      <c r="AQ27" s="455"/>
      <c r="AR27" s="475"/>
      <c r="AS27" s="444"/>
      <c r="AT27" s="444"/>
      <c r="AU27" s="444"/>
      <c r="AV27" s="444"/>
      <c r="AW27" s="27"/>
      <c r="AX27" s="27"/>
      <c r="AY27" s="27"/>
      <c r="AZ27" s="27"/>
    </row>
    <row r="28" spans="1:52" ht="15.75" hidden="1">
      <c r="A28" s="28"/>
      <c r="B28" s="483"/>
      <c r="C28" s="484"/>
      <c r="D28" s="484"/>
      <c r="E28" s="484"/>
      <c r="F28" s="484"/>
      <c r="G28" s="484"/>
      <c r="H28" s="484"/>
      <c r="I28" s="485"/>
      <c r="J28" s="29"/>
      <c r="K28" s="46"/>
      <c r="L28" s="44"/>
      <c r="M28" s="500"/>
      <c r="N28" s="501"/>
      <c r="O28" s="16"/>
      <c r="P28" s="464"/>
      <c r="Q28" s="464"/>
      <c r="R28" s="464"/>
      <c r="S28" s="464"/>
      <c r="T28" s="464"/>
      <c r="U28" s="464"/>
      <c r="V28" s="464"/>
      <c r="W28" s="464"/>
      <c r="X28" s="464"/>
      <c r="Y28" s="464"/>
      <c r="Z28" s="464"/>
      <c r="AA28" s="464"/>
      <c r="AB28" s="464"/>
      <c r="AC28" s="464"/>
      <c r="AD28" s="464"/>
      <c r="AE28" s="464"/>
      <c r="AF28" s="464"/>
      <c r="AG28" s="455"/>
      <c r="AH28" s="455"/>
      <c r="AI28" s="455"/>
      <c r="AJ28" s="455"/>
      <c r="AK28" s="455"/>
      <c r="AL28" s="455"/>
      <c r="AM28" s="455"/>
      <c r="AN28" s="455"/>
      <c r="AO28" s="455"/>
      <c r="AP28" s="455"/>
      <c r="AQ28" s="455"/>
      <c r="AR28" s="475"/>
      <c r="AS28" s="444"/>
      <c r="AT28" s="444"/>
      <c r="AU28" s="444"/>
      <c r="AV28" s="444"/>
      <c r="AW28" s="27"/>
      <c r="AX28" s="27"/>
      <c r="AY28" s="27"/>
      <c r="AZ28" s="27"/>
    </row>
    <row r="29" spans="1:52" ht="15.75" hidden="1">
      <c r="A29" s="28"/>
      <c r="B29" s="483"/>
      <c r="C29" s="484"/>
      <c r="D29" s="484"/>
      <c r="E29" s="484"/>
      <c r="F29" s="484"/>
      <c r="G29" s="484"/>
      <c r="H29" s="484"/>
      <c r="I29" s="485"/>
      <c r="J29" s="29"/>
      <c r="K29" s="46"/>
      <c r="L29" s="44"/>
      <c r="M29" s="502"/>
      <c r="N29" s="503"/>
      <c r="O29" s="16"/>
      <c r="P29" s="464"/>
      <c r="Q29" s="464"/>
      <c r="R29" s="464"/>
      <c r="S29" s="464"/>
      <c r="T29" s="464"/>
      <c r="U29" s="464"/>
      <c r="V29" s="464"/>
      <c r="W29" s="464"/>
      <c r="X29" s="464"/>
      <c r="Y29" s="464"/>
      <c r="Z29" s="464"/>
      <c r="AA29" s="464"/>
      <c r="AB29" s="464"/>
      <c r="AC29" s="464"/>
      <c r="AD29" s="464"/>
      <c r="AE29" s="464"/>
      <c r="AF29" s="464"/>
      <c r="AG29" s="455"/>
      <c r="AH29" s="455"/>
      <c r="AI29" s="455"/>
      <c r="AJ29" s="455"/>
      <c r="AK29" s="455"/>
      <c r="AL29" s="455"/>
      <c r="AM29" s="455"/>
      <c r="AN29" s="455"/>
      <c r="AO29" s="455"/>
      <c r="AP29" s="455"/>
      <c r="AQ29" s="455"/>
      <c r="AR29" s="475"/>
      <c r="AS29" s="444"/>
      <c r="AT29" s="444"/>
      <c r="AU29" s="444"/>
      <c r="AV29" s="444"/>
      <c r="AW29" s="27"/>
      <c r="AX29" s="27"/>
      <c r="AY29" s="27"/>
      <c r="AZ29" s="27"/>
    </row>
    <row r="30" spans="1:52" ht="15.75">
      <c r="A30" s="1"/>
      <c r="B30" s="476"/>
      <c r="C30" s="476"/>
      <c r="D30" s="476"/>
      <c r="E30" s="476"/>
      <c r="F30" s="476"/>
      <c r="G30" s="476"/>
      <c r="H30" s="476"/>
      <c r="I30" s="476"/>
      <c r="J30" s="477" t="s">
        <v>14</v>
      </c>
      <c r="K30" s="477"/>
      <c r="L30" s="478"/>
      <c r="M30" s="479">
        <f>ROUND(SUM(M16:N29),0)</f>
        <v>8879909</v>
      </c>
      <c r="N30" s="480"/>
      <c r="O30" s="16" t="s">
        <v>13</v>
      </c>
      <c r="P30" s="3"/>
      <c r="Q30" s="2"/>
      <c r="R30" s="2"/>
      <c r="S30" s="2"/>
      <c r="T30" s="2"/>
      <c r="U30" s="2"/>
      <c r="V30" s="2"/>
      <c r="W30" s="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27"/>
      <c r="AX30" s="27"/>
      <c r="AY30" s="27"/>
      <c r="AZ30" s="27"/>
    </row>
    <row r="31" spans="1:52" ht="15.75">
      <c r="A31" s="1" t="s">
        <v>21</v>
      </c>
      <c r="B31" s="30"/>
      <c r="C31" s="47">
        <v>0.1</v>
      </c>
      <c r="D31" s="30"/>
      <c r="E31" s="481"/>
      <c r="F31" s="482"/>
      <c r="G31" s="30"/>
      <c r="H31" s="30"/>
      <c r="I31" s="30"/>
      <c r="J31" s="477" t="s">
        <v>15</v>
      </c>
      <c r="K31" s="477"/>
      <c r="L31" s="478"/>
      <c r="M31" s="479">
        <f>ROUND(M30*C31,0)</f>
        <v>887991</v>
      </c>
      <c r="N31" s="480"/>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1"/>
      <c r="B32" s="30"/>
      <c r="C32" s="30"/>
      <c r="D32" s="30"/>
      <c r="E32" s="30"/>
      <c r="F32" s="30"/>
      <c r="G32" s="30"/>
      <c r="H32" s="30"/>
      <c r="I32" s="30"/>
      <c r="J32" s="477" t="s">
        <v>16</v>
      </c>
      <c r="K32" s="477"/>
      <c r="L32" s="478"/>
      <c r="M32" s="479">
        <f>M30+M31</f>
        <v>9767900</v>
      </c>
      <c r="N32" s="480"/>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c r="A33" s="6"/>
      <c r="B33" s="2"/>
      <c r="C33" s="2"/>
      <c r="D33" s="2"/>
      <c r="E33" s="2"/>
      <c r="F33" s="2"/>
      <c r="G33" s="2"/>
      <c r="H33" s="2"/>
      <c r="I33" s="2"/>
      <c r="J33" s="2"/>
      <c r="K33" s="11"/>
      <c r="L33" s="11"/>
      <c r="M33" s="11"/>
      <c r="N33" s="7"/>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c r="A34" s="454" t="e">
        <f ca="1">"Số tiền bằng chữ: "&amp;_xll.VND(M32)</f>
        <v>#NAME?</v>
      </c>
      <c r="B34" s="455"/>
      <c r="C34" s="455"/>
      <c r="D34" s="455"/>
      <c r="E34" s="455"/>
      <c r="F34" s="455"/>
      <c r="G34" s="455"/>
      <c r="H34" s="455"/>
      <c r="I34" s="455"/>
      <c r="J34" s="455"/>
      <c r="K34" s="455"/>
      <c r="L34" s="455"/>
      <c r="M34" s="455"/>
      <c r="N34" s="456"/>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hidden="1">
      <c r="A35" s="6"/>
      <c r="B35" s="2"/>
      <c r="C35" s="2"/>
      <c r="D35" s="2"/>
      <c r="E35" s="2"/>
      <c r="F35" s="48"/>
      <c r="G35" s="48"/>
      <c r="H35" s="48"/>
      <c r="I35" s="48"/>
      <c r="J35" s="48"/>
      <c r="K35" s="48"/>
      <c r="L35" s="48"/>
      <c r="M35" s="48"/>
      <c r="N35" s="49"/>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hidden="1">
      <c r="A36" s="493"/>
      <c r="B36" s="494"/>
      <c r="C36" s="494"/>
      <c r="D36" s="494"/>
      <c r="E36" s="494"/>
      <c r="F36" s="494"/>
      <c r="G36" s="494"/>
      <c r="H36" s="494"/>
      <c r="I36" s="494"/>
      <c r="J36" s="494"/>
      <c r="K36" s="494"/>
      <c r="L36" s="494"/>
      <c r="M36" s="494"/>
      <c r="N36" s="495"/>
      <c r="O36" s="1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31"/>
      <c r="AR36" s="31"/>
      <c r="AS36" s="31"/>
      <c r="AT36" s="31"/>
      <c r="AU36" s="31"/>
      <c r="AV36" s="31"/>
      <c r="AW36" s="27"/>
      <c r="AX36" s="27"/>
      <c r="AY36" s="27"/>
      <c r="AZ36" s="27"/>
    </row>
    <row r="37" spans="1:52" ht="15.75" hidden="1">
      <c r="A37" s="6"/>
      <c r="B37" s="2"/>
      <c r="C37" s="2"/>
      <c r="D37" s="2"/>
      <c r="E37" s="2"/>
      <c r="F37" s="14"/>
      <c r="G37" s="14"/>
      <c r="H37" s="14"/>
      <c r="I37" s="14"/>
      <c r="J37" s="14"/>
      <c r="K37" s="14"/>
      <c r="L37" s="14"/>
      <c r="M37" s="14"/>
      <c r="N37" s="32"/>
      <c r="O37" s="1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31"/>
      <c r="AR37" s="31"/>
      <c r="AS37" s="31"/>
      <c r="AT37" s="31"/>
      <c r="AU37" s="31"/>
      <c r="AV37" s="31"/>
      <c r="AW37" s="27"/>
      <c r="AX37" s="27"/>
      <c r="AY37" s="27"/>
      <c r="AZ37" s="27"/>
    </row>
    <row r="38" spans="1:52" ht="20.25" customHeight="1">
      <c r="A38" s="496" t="s">
        <v>17</v>
      </c>
      <c r="B38" s="464"/>
      <c r="C38" s="464"/>
      <c r="D38" s="464"/>
      <c r="E38" s="464"/>
      <c r="F38" s="464"/>
      <c r="G38" s="464"/>
      <c r="H38" s="14"/>
      <c r="I38" s="14"/>
      <c r="J38" s="14"/>
      <c r="K38" s="497" t="s">
        <v>18</v>
      </c>
      <c r="L38" s="497"/>
      <c r="M38" s="497"/>
      <c r="N38" s="498"/>
      <c r="O38" s="15"/>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31"/>
      <c r="AR38" s="31"/>
      <c r="AS38" s="31"/>
      <c r="AT38" s="31"/>
      <c r="AU38" s="31"/>
      <c r="AV38" s="31"/>
      <c r="AW38" s="27"/>
      <c r="AX38" s="27"/>
      <c r="AY38" s="27"/>
      <c r="AZ38" s="27"/>
    </row>
    <row r="39" spans="1:52" ht="15.75">
      <c r="A39" s="488" t="s">
        <v>19</v>
      </c>
      <c r="B39" s="489"/>
      <c r="C39" s="489"/>
      <c r="D39" s="489"/>
      <c r="E39" s="489"/>
      <c r="F39" s="489"/>
      <c r="G39" s="489"/>
      <c r="H39" s="33"/>
      <c r="I39" s="33"/>
      <c r="J39" s="33"/>
      <c r="K39" s="490" t="s">
        <v>24</v>
      </c>
      <c r="L39" s="490"/>
      <c r="M39" s="490"/>
      <c r="N39" s="491"/>
      <c r="O39" s="34"/>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6"/>
      <c r="AR39" s="36"/>
      <c r="AS39" s="36"/>
      <c r="AT39" s="36"/>
      <c r="AU39" s="36"/>
      <c r="AV39" s="36"/>
      <c r="AW39" s="37"/>
      <c r="AX39" s="37"/>
      <c r="AY39" s="37"/>
      <c r="AZ39" s="37"/>
    </row>
    <row r="40" spans="1:52" ht="15.75">
      <c r="A40" s="6"/>
      <c r="B40" s="2"/>
      <c r="C40" s="2"/>
      <c r="D40" s="2"/>
      <c r="E40" s="2"/>
      <c r="F40" s="2"/>
      <c r="G40" s="2"/>
      <c r="H40" s="2"/>
      <c r="I40" s="2"/>
      <c r="J40" s="2"/>
      <c r="K40" s="11"/>
      <c r="L40" s="11"/>
      <c r="M40" s="11"/>
      <c r="N40" s="7"/>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5.75">
      <c r="A41" s="6"/>
      <c r="B41" s="2"/>
      <c r="C41" s="2"/>
      <c r="D41" s="2"/>
      <c r="E41" s="2"/>
      <c r="F41" s="2"/>
      <c r="G41" s="2"/>
      <c r="H41" s="2"/>
      <c r="I41" s="2"/>
      <c r="J41" s="2"/>
      <c r="K41" s="11"/>
      <c r="L41" s="11"/>
      <c r="M41" s="11"/>
      <c r="N41" s="7"/>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5.75">
      <c r="A42" s="6"/>
      <c r="B42" s="2"/>
      <c r="C42" s="2"/>
      <c r="D42" s="2"/>
      <c r="E42" s="2"/>
      <c r="F42" s="2"/>
      <c r="G42" s="2"/>
      <c r="H42" s="2"/>
      <c r="I42" s="2"/>
      <c r="J42" s="2"/>
      <c r="K42" s="11"/>
      <c r="L42" s="11"/>
      <c r="M42" s="11"/>
      <c r="N42" s="7"/>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5.75">
      <c r="A43" s="496"/>
      <c r="B43" s="464"/>
      <c r="C43" s="464"/>
      <c r="D43" s="464"/>
      <c r="E43" s="464"/>
      <c r="F43" s="464"/>
      <c r="G43" s="464"/>
      <c r="H43" s="2"/>
      <c r="I43" s="2"/>
      <c r="J43" s="2"/>
      <c r="K43" s="466" t="s">
        <v>56</v>
      </c>
      <c r="L43" s="466"/>
      <c r="M43" s="466"/>
      <c r="N43" s="499"/>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5.75">
      <c r="A47" s="6"/>
      <c r="B47" s="2"/>
      <c r="C47" s="2"/>
      <c r="D47" s="2"/>
      <c r="E47" s="2"/>
      <c r="F47" s="2"/>
      <c r="G47" s="2"/>
      <c r="H47" s="2"/>
      <c r="I47" s="2"/>
      <c r="J47" s="2"/>
      <c r="K47" s="11"/>
      <c r="L47" s="11"/>
      <c r="M47" s="11"/>
      <c r="N47" s="7"/>
    </row>
    <row r="48" spans="1:52" ht="15.75">
      <c r="A48" s="6"/>
      <c r="B48" s="2"/>
      <c r="C48" s="2"/>
      <c r="D48" s="2"/>
      <c r="E48" s="2"/>
      <c r="F48" s="2"/>
      <c r="G48" s="2"/>
      <c r="H48" s="2"/>
      <c r="I48" s="2"/>
      <c r="J48" s="2"/>
      <c r="K48" s="11"/>
      <c r="L48" s="11"/>
      <c r="M48" s="11"/>
      <c r="N48" s="7"/>
    </row>
    <row r="49" spans="1:14" ht="15.75">
      <c r="A49" s="6"/>
      <c r="B49" s="2"/>
      <c r="C49" s="2"/>
      <c r="D49" s="2"/>
      <c r="E49" s="2"/>
      <c r="F49" s="2"/>
      <c r="G49" s="2"/>
      <c r="H49" s="2"/>
      <c r="I49" s="2"/>
      <c r="J49" s="2"/>
      <c r="K49" s="11"/>
      <c r="L49" s="11"/>
      <c r="M49" s="11"/>
      <c r="N49" s="7"/>
    </row>
    <row r="50" spans="1:14" ht="16.5" thickBot="1">
      <c r="A50" s="38"/>
      <c r="B50" s="39"/>
      <c r="C50" s="39"/>
      <c r="D50" s="39"/>
      <c r="E50" s="39"/>
      <c r="F50" s="39"/>
      <c r="G50" s="39"/>
      <c r="H50" s="39"/>
      <c r="I50" s="39"/>
      <c r="J50" s="39"/>
      <c r="K50" s="40"/>
      <c r="L50" s="40"/>
      <c r="M50" s="40"/>
      <c r="N50" s="41"/>
    </row>
    <row r="51" spans="1:14" ht="15.75" thickTop="1">
      <c r="A51" s="492"/>
      <c r="B51" s="492"/>
      <c r="C51" s="492"/>
      <c r="D51" s="492"/>
      <c r="E51" s="492"/>
      <c r="F51" s="492"/>
      <c r="G51" s="492"/>
      <c r="H51" s="492"/>
      <c r="I51" s="492"/>
      <c r="J51" s="492"/>
      <c r="K51" s="492"/>
      <c r="L51" s="492"/>
      <c r="M51" s="492"/>
      <c r="N51" s="492"/>
    </row>
  </sheetData>
  <mergeCells count="133">
    <mergeCell ref="M27:N27"/>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X30:AV30"/>
    <mergeCell ref="P28:AF28"/>
    <mergeCell ref="AG28:AQ28"/>
    <mergeCell ref="AR28:AV28"/>
    <mergeCell ref="P29:AF29"/>
    <mergeCell ref="AG29:AQ29"/>
    <mergeCell ref="AR29:AV29"/>
    <mergeCell ref="P27:AF27"/>
    <mergeCell ref="AG27:AQ27"/>
    <mergeCell ref="AR27:AV27"/>
    <mergeCell ref="A43:G43"/>
    <mergeCell ref="K43:N43"/>
    <mergeCell ref="A51:N51"/>
    <mergeCell ref="B24:I24"/>
    <mergeCell ref="M24:N24"/>
    <mergeCell ref="J32:L32"/>
    <mergeCell ref="M32:N32"/>
    <mergeCell ref="A34:N34"/>
    <mergeCell ref="A36:N36"/>
    <mergeCell ref="A38:G38"/>
    <mergeCell ref="K38:N38"/>
    <mergeCell ref="B30:I30"/>
    <mergeCell ref="J30:L30"/>
    <mergeCell ref="M30:N30"/>
    <mergeCell ref="E31:F31"/>
    <mergeCell ref="J31:L31"/>
    <mergeCell ref="M31:N31"/>
    <mergeCell ref="B28:I28"/>
    <mergeCell ref="M28:N28"/>
    <mergeCell ref="B29:I29"/>
    <mergeCell ref="M29:N29"/>
    <mergeCell ref="A39:G39"/>
    <mergeCell ref="K39:N39"/>
    <mergeCell ref="B27:I27"/>
    <mergeCell ref="B23:I23"/>
    <mergeCell ref="M23:N23"/>
    <mergeCell ref="P23:AF23"/>
    <mergeCell ref="AG23:AQ23"/>
    <mergeCell ref="AR23:AV23"/>
    <mergeCell ref="B22:I22"/>
    <mergeCell ref="M22:N22"/>
    <mergeCell ref="P22:AF22"/>
    <mergeCell ref="AG22:AQ22"/>
    <mergeCell ref="AR22:AV22"/>
    <mergeCell ref="B21:I21"/>
    <mergeCell ref="M21:N21"/>
    <mergeCell ref="P21:AF21"/>
    <mergeCell ref="AG21:AQ21"/>
    <mergeCell ref="AR21:AV21"/>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A5" sqref="A5:N5"/>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88</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56"/>
      <c r="AE5" s="156"/>
      <c r="AF5" s="156"/>
      <c r="AG5" s="4"/>
      <c r="AH5" s="152"/>
      <c r="AI5" s="152"/>
      <c r="AJ5" s="4"/>
      <c r="AK5" s="153"/>
      <c r="AL5" s="153"/>
      <c r="AM5" s="153"/>
      <c r="AN5" s="153"/>
      <c r="AO5" s="4"/>
      <c r="AP5" s="4"/>
      <c r="AQ5" s="8"/>
      <c r="AR5" s="8"/>
      <c r="AS5" s="8"/>
      <c r="AT5" s="8"/>
      <c r="AU5" s="8"/>
      <c r="AV5" s="8"/>
    </row>
    <row r="6" spans="1:52" ht="15.75">
      <c r="A6" s="6"/>
      <c r="B6" s="2"/>
      <c r="C6" s="154"/>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5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85</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57"/>
      <c r="AI8" s="2"/>
      <c r="AJ8" s="2"/>
      <c r="AK8" s="2"/>
      <c r="AL8" s="2"/>
      <c r="AM8" s="2"/>
      <c r="AN8" s="2"/>
      <c r="AO8" s="2"/>
      <c r="AP8" s="2"/>
      <c r="AQ8" s="2"/>
      <c r="AR8" s="2"/>
      <c r="AS8" s="2"/>
      <c r="AT8" s="2"/>
      <c r="AU8" s="2"/>
      <c r="AV8" s="2"/>
    </row>
    <row r="9" spans="1:52" ht="20.25" customHeight="1">
      <c r="A9" s="454" t="s">
        <v>86</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87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54"/>
      <c r="D11" s="17"/>
      <c r="E11" s="17"/>
      <c r="F11" s="17"/>
      <c r="G11" s="17"/>
      <c r="H11" s="17"/>
      <c r="I11" s="18"/>
      <c r="J11" s="16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54"/>
      <c r="D12" s="2"/>
      <c r="E12" s="2"/>
      <c r="F12" s="2"/>
      <c r="G12" s="2"/>
      <c r="H12" s="2"/>
      <c r="I12" s="11"/>
      <c r="J12" s="154"/>
      <c r="K12" s="11"/>
      <c r="L12" s="21"/>
      <c r="M12" s="21"/>
      <c r="N12" s="15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60" t="s">
        <v>3</v>
      </c>
      <c r="K14" s="161" t="s">
        <v>4</v>
      </c>
      <c r="L14" s="161" t="s">
        <v>5</v>
      </c>
      <c r="M14" s="468" t="s">
        <v>6</v>
      </c>
      <c r="N14" s="469"/>
      <c r="O14" s="15"/>
      <c r="P14" s="163"/>
      <c r="Q14" s="163"/>
      <c r="R14" s="154"/>
      <c r="S14" s="154"/>
      <c r="T14" s="154"/>
      <c r="U14" s="154"/>
      <c r="V14" s="154"/>
      <c r="W14" s="154"/>
      <c r="X14" s="154"/>
      <c r="Y14" s="154"/>
      <c r="Z14" s="154"/>
      <c r="AA14" s="154"/>
      <c r="AB14" s="154"/>
      <c r="AC14" s="154"/>
      <c r="AD14" s="154"/>
      <c r="AE14" s="154"/>
      <c r="AF14" s="154"/>
      <c r="AG14" s="157"/>
      <c r="AH14" s="157"/>
      <c r="AI14" s="158"/>
      <c r="AJ14" s="158"/>
      <c r="AK14" s="158"/>
      <c r="AL14" s="158"/>
      <c r="AM14" s="159"/>
      <c r="AN14" s="159"/>
      <c r="AO14" s="159"/>
      <c r="AP14" s="159"/>
      <c r="AQ14" s="159"/>
      <c r="AR14" s="159"/>
      <c r="AS14" s="159"/>
      <c r="AT14" s="159"/>
      <c r="AU14" s="159"/>
      <c r="AV14" s="159"/>
    </row>
    <row r="15" spans="1:52" ht="15" customHeight="1">
      <c r="A15" s="23" t="s">
        <v>7</v>
      </c>
      <c r="B15" s="470" t="s">
        <v>8</v>
      </c>
      <c r="C15" s="467"/>
      <c r="D15" s="467"/>
      <c r="E15" s="467"/>
      <c r="F15" s="467"/>
      <c r="G15" s="467"/>
      <c r="H15" s="467"/>
      <c r="I15" s="467"/>
      <c r="J15" s="162"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v>100</v>
      </c>
      <c r="L16" s="44">
        <f>2650/1.1</f>
        <v>2409.090909090909</v>
      </c>
      <c r="M16" s="500">
        <f>L16*K16</f>
        <v>240909.09090909091</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v>100</v>
      </c>
      <c r="L17" s="44">
        <f t="shared" ref="L17:L21" si="0">2650/1.1</f>
        <v>2409.090909090909</v>
      </c>
      <c r="M17" s="500">
        <f t="shared" ref="M17:M20" si="1">L17*K17</f>
        <v>240909.09090909091</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v>500</v>
      </c>
      <c r="L18" s="44">
        <f t="shared" si="0"/>
        <v>2409.090909090909</v>
      </c>
      <c r="M18" s="500">
        <f t="shared" si="1"/>
        <v>1204545.4545454546</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v>500</v>
      </c>
      <c r="L19" s="44">
        <f t="shared" si="0"/>
        <v>2409.090909090909</v>
      </c>
      <c r="M19" s="500">
        <f t="shared" si="1"/>
        <v>1204545.4545454546</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30</v>
      </c>
      <c r="C20" s="484"/>
      <c r="D20" s="484"/>
      <c r="E20" s="484"/>
      <c r="F20" s="484"/>
      <c r="G20" s="484"/>
      <c r="H20" s="484"/>
      <c r="I20" s="485"/>
      <c r="J20" s="29" t="s">
        <v>32</v>
      </c>
      <c r="K20" s="46">
        <v>500</v>
      </c>
      <c r="L20" s="44">
        <f t="shared" si="0"/>
        <v>2409.090909090909</v>
      </c>
      <c r="M20" s="500">
        <f t="shared" si="1"/>
        <v>1204545.4545454546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26</v>
      </c>
      <c r="C21" s="484"/>
      <c r="D21" s="484"/>
      <c r="E21" s="484"/>
      <c r="F21" s="484"/>
      <c r="G21" s="484"/>
      <c r="H21" s="484"/>
      <c r="I21" s="485"/>
      <c r="J21" s="29" t="s">
        <v>32</v>
      </c>
      <c r="K21" s="46">
        <v>150</v>
      </c>
      <c r="L21" s="44">
        <f t="shared" si="0"/>
        <v>2409.090909090909</v>
      </c>
      <c r="M21" s="500">
        <f t="shared" ref="M21" si="2">L21*K21</f>
        <v>361363.63636363635</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hidden="1">
      <c r="A22" s="28"/>
      <c r="B22" s="483"/>
      <c r="C22" s="484"/>
      <c r="D22" s="484"/>
      <c r="E22" s="484"/>
      <c r="F22" s="484"/>
      <c r="G22" s="484"/>
      <c r="H22" s="484"/>
      <c r="I22" s="485"/>
      <c r="J22" s="29"/>
      <c r="K22" s="46"/>
      <c r="L22" s="44"/>
      <c r="M22" s="500"/>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hidden="1">
      <c r="A23" s="28"/>
      <c r="B23" s="483"/>
      <c r="C23" s="484"/>
      <c r="D23" s="484"/>
      <c r="E23" s="484"/>
      <c r="F23" s="484"/>
      <c r="G23" s="484"/>
      <c r="H23" s="484"/>
      <c r="I23" s="485"/>
      <c r="J23" s="29"/>
      <c r="K23" s="46"/>
      <c r="L23" s="44"/>
      <c r="M23" s="500"/>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hidden="1">
      <c r="A24" s="28"/>
      <c r="B24" s="483"/>
      <c r="C24" s="484"/>
      <c r="D24" s="484"/>
      <c r="E24" s="484"/>
      <c r="F24" s="484"/>
      <c r="G24" s="484"/>
      <c r="H24" s="484"/>
      <c r="I24" s="485"/>
      <c r="J24" s="29"/>
      <c r="K24" s="46"/>
      <c r="L24" s="44"/>
      <c r="M24" s="500"/>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hidden="1">
      <c r="A25" s="28"/>
      <c r="B25" s="483"/>
      <c r="C25" s="484"/>
      <c r="D25" s="484"/>
      <c r="E25" s="484"/>
      <c r="F25" s="484"/>
      <c r="G25" s="484"/>
      <c r="H25" s="484"/>
      <c r="I25" s="485"/>
      <c r="J25" s="29"/>
      <c r="K25" s="46"/>
      <c r="L25" s="44"/>
      <c r="M25" s="502"/>
      <c r="N25" s="503"/>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4456818</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445682</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4902500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35:G35"/>
    <mergeCell ref="K35:N35"/>
    <mergeCell ref="A39:G39"/>
    <mergeCell ref="K39:N39"/>
    <mergeCell ref="A47:N47"/>
    <mergeCell ref="J28:L28"/>
    <mergeCell ref="M28:N28"/>
    <mergeCell ref="A30:N30"/>
    <mergeCell ref="A32:N32"/>
    <mergeCell ref="A34:G34"/>
    <mergeCell ref="K34:N34"/>
    <mergeCell ref="B26:I26"/>
    <mergeCell ref="J26:L26"/>
    <mergeCell ref="M26:N26"/>
    <mergeCell ref="X26:AV26"/>
    <mergeCell ref="E27:F27"/>
    <mergeCell ref="J27:L27"/>
    <mergeCell ref="M27:N27"/>
    <mergeCell ref="B24:I24"/>
    <mergeCell ref="M24:N24"/>
    <mergeCell ref="P24:AF24"/>
    <mergeCell ref="AG24:AQ24"/>
    <mergeCell ref="AR24:AV24"/>
    <mergeCell ref="B25:I25"/>
    <mergeCell ref="M25:N25"/>
    <mergeCell ref="P25:AF25"/>
    <mergeCell ref="AG25:AQ25"/>
    <mergeCell ref="AR25:AV25"/>
    <mergeCell ref="B22:I22"/>
    <mergeCell ref="M22:N22"/>
    <mergeCell ref="P22:AF22"/>
    <mergeCell ref="AG22:AQ22"/>
    <mergeCell ref="AR22:AV22"/>
    <mergeCell ref="B23:I23"/>
    <mergeCell ref="M23:N23"/>
    <mergeCell ref="P23:AF23"/>
    <mergeCell ref="AG23:AQ23"/>
    <mergeCell ref="AR23:AV23"/>
    <mergeCell ref="B21:I21"/>
    <mergeCell ref="M21:N21"/>
    <mergeCell ref="P21:AF21"/>
    <mergeCell ref="AG21:AQ21"/>
    <mergeCell ref="AR21:AV21"/>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topLeftCell="A4" zoomScale="120" zoomScaleNormal="120" workbookViewId="0">
      <selection activeCell="A21" sqref="A21:XFD26"/>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89</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56"/>
      <c r="AE5" s="156"/>
      <c r="AF5" s="156"/>
      <c r="AG5" s="4"/>
      <c r="AH5" s="152"/>
      <c r="AI5" s="152"/>
      <c r="AJ5" s="4"/>
      <c r="AK5" s="153"/>
      <c r="AL5" s="153"/>
      <c r="AM5" s="153"/>
      <c r="AN5" s="153"/>
      <c r="AO5" s="4"/>
      <c r="AP5" s="4"/>
      <c r="AQ5" s="8"/>
      <c r="AR5" s="8"/>
      <c r="AS5" s="8"/>
      <c r="AT5" s="8"/>
      <c r="AU5" s="8"/>
      <c r="AV5" s="8"/>
    </row>
    <row r="6" spans="1:52" ht="15.75">
      <c r="A6" s="6"/>
      <c r="B6" s="2"/>
      <c r="C6" s="154"/>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5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90</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57"/>
      <c r="AI8" s="2"/>
      <c r="AJ8" s="2"/>
      <c r="AK8" s="2"/>
      <c r="AL8" s="2"/>
      <c r="AM8" s="2"/>
      <c r="AN8" s="2"/>
      <c r="AO8" s="2"/>
      <c r="AP8" s="2"/>
      <c r="AQ8" s="2"/>
      <c r="AR8" s="2"/>
      <c r="AS8" s="2"/>
      <c r="AT8" s="2"/>
      <c r="AU8" s="2"/>
      <c r="AV8" s="2"/>
    </row>
    <row r="9" spans="1:52" ht="20.25" customHeight="1">
      <c r="A9" s="454" t="s">
        <v>86</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87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54"/>
      <c r="D11" s="17"/>
      <c r="E11" s="17"/>
      <c r="F11" s="17"/>
      <c r="G11" s="17"/>
      <c r="H11" s="17"/>
      <c r="I11" s="18"/>
      <c r="J11" s="16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54"/>
      <c r="D12" s="2"/>
      <c r="E12" s="2"/>
      <c r="F12" s="2"/>
      <c r="G12" s="2"/>
      <c r="H12" s="2"/>
      <c r="I12" s="11"/>
      <c r="J12" s="154"/>
      <c r="K12" s="11"/>
      <c r="L12" s="21"/>
      <c r="M12" s="21"/>
      <c r="N12" s="15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60" t="s">
        <v>3</v>
      </c>
      <c r="K14" s="161" t="s">
        <v>4</v>
      </c>
      <c r="L14" s="161" t="s">
        <v>5</v>
      </c>
      <c r="M14" s="468" t="s">
        <v>6</v>
      </c>
      <c r="N14" s="469"/>
      <c r="O14" s="15"/>
      <c r="P14" s="163"/>
      <c r="Q14" s="163"/>
      <c r="R14" s="154"/>
      <c r="S14" s="154"/>
      <c r="T14" s="154"/>
      <c r="U14" s="154"/>
      <c r="V14" s="154"/>
      <c r="W14" s="154"/>
      <c r="X14" s="154"/>
      <c r="Y14" s="154"/>
      <c r="Z14" s="154"/>
      <c r="AA14" s="154"/>
      <c r="AB14" s="154"/>
      <c r="AC14" s="154"/>
      <c r="AD14" s="154"/>
      <c r="AE14" s="154"/>
      <c r="AF14" s="154"/>
      <c r="AG14" s="157"/>
      <c r="AH14" s="157"/>
      <c r="AI14" s="158"/>
      <c r="AJ14" s="158"/>
      <c r="AK14" s="158"/>
      <c r="AL14" s="158"/>
      <c r="AM14" s="159"/>
      <c r="AN14" s="159"/>
      <c r="AO14" s="159"/>
      <c r="AP14" s="159"/>
      <c r="AQ14" s="159"/>
      <c r="AR14" s="159"/>
      <c r="AS14" s="159"/>
      <c r="AT14" s="159"/>
      <c r="AU14" s="159"/>
      <c r="AV14" s="159"/>
    </row>
    <row r="15" spans="1:52" ht="15" customHeight="1">
      <c r="A15" s="23" t="s">
        <v>7</v>
      </c>
      <c r="B15" s="470" t="s">
        <v>8</v>
      </c>
      <c r="C15" s="467"/>
      <c r="D15" s="467"/>
      <c r="E15" s="467"/>
      <c r="F15" s="467"/>
      <c r="G15" s="467"/>
      <c r="H15" s="467"/>
      <c r="I15" s="467"/>
      <c r="J15" s="162"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28</v>
      </c>
      <c r="C16" s="484"/>
      <c r="D16" s="484"/>
      <c r="E16" s="484"/>
      <c r="F16" s="484"/>
      <c r="G16" s="484"/>
      <c r="H16" s="484"/>
      <c r="I16" s="485"/>
      <c r="J16" s="29" t="s">
        <v>32</v>
      </c>
      <c r="K16" s="46">
        <v>2000</v>
      </c>
      <c r="L16" s="44">
        <f t="shared" ref="L16:L20" si="0">2650/1.1</f>
        <v>2409.090909090909</v>
      </c>
      <c r="M16" s="500">
        <f t="shared" ref="M16:M20" si="1">L16*K16</f>
        <v>4818181.8181818184</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43</v>
      </c>
      <c r="C17" s="484"/>
      <c r="D17" s="484"/>
      <c r="E17" s="484"/>
      <c r="F17" s="484"/>
      <c r="G17" s="484"/>
      <c r="H17" s="484"/>
      <c r="I17" s="485"/>
      <c r="J17" s="29" t="s">
        <v>32</v>
      </c>
      <c r="K17" s="46">
        <v>1000</v>
      </c>
      <c r="L17" s="44">
        <f t="shared" si="0"/>
        <v>2409.090909090909</v>
      </c>
      <c r="M17" s="500">
        <f t="shared" si="1"/>
        <v>2409090.9090909092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30</v>
      </c>
      <c r="C18" s="484"/>
      <c r="D18" s="484"/>
      <c r="E18" s="484"/>
      <c r="F18" s="484"/>
      <c r="G18" s="484"/>
      <c r="H18" s="484"/>
      <c r="I18" s="485"/>
      <c r="J18" s="29" t="s">
        <v>32</v>
      </c>
      <c r="K18" s="46">
        <v>200</v>
      </c>
      <c r="L18" s="44">
        <f t="shared" si="0"/>
        <v>2409.090909090909</v>
      </c>
      <c r="M18" s="500">
        <f t="shared" si="1"/>
        <v>481818.18181818182</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29</v>
      </c>
      <c r="C19" s="484"/>
      <c r="D19" s="484"/>
      <c r="E19" s="484"/>
      <c r="F19" s="484"/>
      <c r="G19" s="484"/>
      <c r="H19" s="484"/>
      <c r="I19" s="485"/>
      <c r="J19" s="29" t="s">
        <v>32</v>
      </c>
      <c r="K19" s="46">
        <v>2000</v>
      </c>
      <c r="L19" s="44">
        <f t="shared" si="0"/>
        <v>2409.090909090909</v>
      </c>
      <c r="M19" s="500">
        <f t="shared" si="1"/>
        <v>4818181.8181818184</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42</v>
      </c>
      <c r="C20" s="484"/>
      <c r="D20" s="484"/>
      <c r="E20" s="484"/>
      <c r="F20" s="484"/>
      <c r="G20" s="484"/>
      <c r="H20" s="484"/>
      <c r="I20" s="485"/>
      <c r="J20" s="29" t="s">
        <v>32</v>
      </c>
      <c r="K20" s="46">
        <v>1000</v>
      </c>
      <c r="L20" s="44">
        <f t="shared" si="0"/>
        <v>2409.090909090909</v>
      </c>
      <c r="M20" s="500">
        <f t="shared" si="1"/>
        <v>2409090.9090909092</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81</v>
      </c>
      <c r="C21" s="484"/>
      <c r="D21" s="484"/>
      <c r="E21" s="484"/>
      <c r="F21" s="484"/>
      <c r="G21" s="484"/>
      <c r="H21" s="484"/>
      <c r="I21" s="485"/>
      <c r="J21" s="29" t="s">
        <v>32</v>
      </c>
      <c r="K21" s="46">
        <v>200</v>
      </c>
      <c r="L21" s="44">
        <f>750/1.1</f>
        <v>681.81818181818176</v>
      </c>
      <c r="M21" s="500">
        <f t="shared" ref="M21" si="2">L21*K21</f>
        <v>136363.63636363635</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hidden="1">
      <c r="A22" s="28"/>
      <c r="B22" s="483"/>
      <c r="C22" s="484"/>
      <c r="D22" s="484"/>
      <c r="E22" s="484"/>
      <c r="F22" s="484"/>
      <c r="G22" s="484"/>
      <c r="H22" s="484"/>
      <c r="I22" s="485"/>
      <c r="J22" s="29"/>
      <c r="K22" s="46"/>
      <c r="L22" s="44"/>
      <c r="M22" s="500"/>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hidden="1">
      <c r="A23" s="28"/>
      <c r="B23" s="483"/>
      <c r="C23" s="484"/>
      <c r="D23" s="484"/>
      <c r="E23" s="484"/>
      <c r="F23" s="484"/>
      <c r="G23" s="484"/>
      <c r="H23" s="484"/>
      <c r="I23" s="485"/>
      <c r="J23" s="29"/>
      <c r="K23" s="46"/>
      <c r="L23" s="44"/>
      <c r="M23" s="500"/>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hidden="1">
      <c r="A24" s="28"/>
      <c r="B24" s="483"/>
      <c r="C24" s="484"/>
      <c r="D24" s="484"/>
      <c r="E24" s="484"/>
      <c r="F24" s="484"/>
      <c r="G24" s="484"/>
      <c r="H24" s="484"/>
      <c r="I24" s="485"/>
      <c r="J24" s="29"/>
      <c r="K24" s="46"/>
      <c r="L24" s="44"/>
      <c r="M24" s="500"/>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hidden="1">
      <c r="A25" s="28"/>
      <c r="B25" s="483"/>
      <c r="C25" s="484"/>
      <c r="D25" s="484"/>
      <c r="E25" s="484"/>
      <c r="F25" s="484"/>
      <c r="G25" s="484"/>
      <c r="H25" s="484"/>
      <c r="I25" s="485"/>
      <c r="J25" s="29"/>
      <c r="K25" s="46"/>
      <c r="L25" s="44"/>
      <c r="M25" s="502"/>
      <c r="N25" s="503"/>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15072727</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1507273</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16580000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91</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35:G35"/>
    <mergeCell ref="K35:N35"/>
    <mergeCell ref="A39:G39"/>
    <mergeCell ref="K39:N39"/>
    <mergeCell ref="A47:N47"/>
    <mergeCell ref="J28:L28"/>
    <mergeCell ref="M28:N28"/>
    <mergeCell ref="A30:N30"/>
    <mergeCell ref="A32:N32"/>
    <mergeCell ref="A34:G34"/>
    <mergeCell ref="K34:N34"/>
    <mergeCell ref="B26:I26"/>
    <mergeCell ref="J26:L26"/>
    <mergeCell ref="M26:N26"/>
    <mergeCell ref="X26:AV26"/>
    <mergeCell ref="E27:F27"/>
    <mergeCell ref="J27:L27"/>
    <mergeCell ref="M27:N27"/>
    <mergeCell ref="B24:I24"/>
    <mergeCell ref="M24:N24"/>
    <mergeCell ref="P24:AF24"/>
    <mergeCell ref="AG24:AQ24"/>
    <mergeCell ref="AR24:AV24"/>
    <mergeCell ref="B25:I25"/>
    <mergeCell ref="M25:N25"/>
    <mergeCell ref="P25:AF25"/>
    <mergeCell ref="AG25:AQ25"/>
    <mergeCell ref="AR25:AV25"/>
    <mergeCell ref="B22:I22"/>
    <mergeCell ref="M22:N22"/>
    <mergeCell ref="P22:AF22"/>
    <mergeCell ref="AG22:AQ22"/>
    <mergeCell ref="AR22:AV22"/>
    <mergeCell ref="B23:I23"/>
    <mergeCell ref="M23:N23"/>
    <mergeCell ref="P23:AF23"/>
    <mergeCell ref="AG23:AQ23"/>
    <mergeCell ref="AR23:AV23"/>
    <mergeCell ref="B21:I21"/>
    <mergeCell ref="M21:N21"/>
    <mergeCell ref="P21:AF21"/>
    <mergeCell ref="AG21:AQ21"/>
    <mergeCell ref="AR21:AV21"/>
    <mergeCell ref="B20:I20"/>
    <mergeCell ref="M20:N20"/>
    <mergeCell ref="P20:AF20"/>
    <mergeCell ref="AG20:AQ20"/>
    <mergeCell ref="AR20:AV20"/>
    <mergeCell ref="B19:I19"/>
    <mergeCell ref="M19:N19"/>
    <mergeCell ref="P19:AF19"/>
    <mergeCell ref="AG19:AQ19"/>
    <mergeCell ref="AR19:AV19"/>
    <mergeCell ref="B17:I17"/>
    <mergeCell ref="M17:N17"/>
    <mergeCell ref="P17:AF17"/>
    <mergeCell ref="AG17:AQ17"/>
    <mergeCell ref="AR17:AV17"/>
    <mergeCell ref="B18:I18"/>
    <mergeCell ref="M18:N18"/>
    <mergeCell ref="P18:AF18"/>
    <mergeCell ref="AG18:AQ18"/>
    <mergeCell ref="AR18:AV18"/>
    <mergeCell ref="B16:I16"/>
    <mergeCell ref="M16:N16"/>
    <mergeCell ref="P16:AF16"/>
    <mergeCell ref="AG16:AQ16"/>
    <mergeCell ref="AR16:AV16"/>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A34" sqref="A34:G34"/>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95</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56"/>
      <c r="AE5" s="156"/>
      <c r="AF5" s="156"/>
      <c r="AG5" s="4"/>
      <c r="AH5" s="152"/>
      <c r="AI5" s="152"/>
      <c r="AJ5" s="4"/>
      <c r="AK5" s="153"/>
      <c r="AL5" s="153"/>
      <c r="AM5" s="153"/>
      <c r="AN5" s="153"/>
      <c r="AO5" s="4"/>
      <c r="AP5" s="4"/>
      <c r="AQ5" s="8"/>
      <c r="AR5" s="8"/>
      <c r="AS5" s="8"/>
      <c r="AT5" s="8"/>
      <c r="AU5" s="8"/>
      <c r="AV5" s="8"/>
    </row>
    <row r="6" spans="1:52" ht="15.75">
      <c r="A6" s="6"/>
      <c r="B6" s="2"/>
      <c r="C6" s="154"/>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5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96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57"/>
      <c r="AI8" s="2"/>
      <c r="AJ8" s="2"/>
      <c r="AK8" s="2"/>
      <c r="AL8" s="2"/>
      <c r="AM8" s="2"/>
      <c r="AN8" s="2"/>
      <c r="AO8" s="2"/>
      <c r="AP8" s="2"/>
      <c r="AQ8" s="2"/>
      <c r="AR8" s="2"/>
      <c r="AS8" s="2"/>
      <c r="AT8" s="2"/>
      <c r="AU8" s="2"/>
      <c r="AV8" s="2"/>
    </row>
    <row r="9" spans="1:52" ht="20.25" customHeight="1">
      <c r="A9" s="454" t="s">
        <v>97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98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54"/>
      <c r="D11" s="17"/>
      <c r="E11" s="17"/>
      <c r="F11" s="17"/>
      <c r="G11" s="17"/>
      <c r="H11" s="17"/>
      <c r="I11" s="18"/>
      <c r="J11" s="16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54"/>
      <c r="D12" s="2"/>
      <c r="E12" s="2"/>
      <c r="F12" s="2"/>
      <c r="G12" s="2"/>
      <c r="H12" s="2"/>
      <c r="I12" s="11"/>
      <c r="J12" s="154"/>
      <c r="K12" s="11"/>
      <c r="L12" s="21"/>
      <c r="M12" s="21"/>
      <c r="N12" s="15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60" t="s">
        <v>3</v>
      </c>
      <c r="K14" s="161" t="s">
        <v>4</v>
      </c>
      <c r="L14" s="161" t="s">
        <v>5</v>
      </c>
      <c r="M14" s="468" t="s">
        <v>6</v>
      </c>
      <c r="N14" s="469"/>
      <c r="O14" s="15"/>
      <c r="P14" s="163"/>
      <c r="Q14" s="163"/>
      <c r="R14" s="154"/>
      <c r="S14" s="154"/>
      <c r="T14" s="154"/>
      <c r="U14" s="154"/>
      <c r="V14" s="154"/>
      <c r="W14" s="154"/>
      <c r="X14" s="154"/>
      <c r="Y14" s="154"/>
      <c r="Z14" s="154"/>
      <c r="AA14" s="154"/>
      <c r="AB14" s="154"/>
      <c r="AC14" s="154"/>
      <c r="AD14" s="154"/>
      <c r="AE14" s="154"/>
      <c r="AF14" s="154"/>
      <c r="AG14" s="157"/>
      <c r="AH14" s="157"/>
      <c r="AI14" s="158"/>
      <c r="AJ14" s="158"/>
      <c r="AK14" s="158"/>
      <c r="AL14" s="158"/>
      <c r="AM14" s="159"/>
      <c r="AN14" s="159"/>
      <c r="AO14" s="159"/>
      <c r="AP14" s="159"/>
      <c r="AQ14" s="159"/>
      <c r="AR14" s="159"/>
      <c r="AS14" s="159"/>
      <c r="AT14" s="159"/>
      <c r="AU14" s="159"/>
      <c r="AV14" s="159"/>
    </row>
    <row r="15" spans="1:52" ht="15" customHeight="1">
      <c r="A15" s="23" t="s">
        <v>7</v>
      </c>
      <c r="B15" s="470" t="s">
        <v>8</v>
      </c>
      <c r="C15" s="467"/>
      <c r="D15" s="467"/>
      <c r="E15" s="467"/>
      <c r="F15" s="467"/>
      <c r="G15" s="467"/>
      <c r="H15" s="467"/>
      <c r="I15" s="467"/>
      <c r="J15" s="162"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v>95</v>
      </c>
      <c r="L16" s="178">
        <f t="shared" ref="L16:L25" si="0">2650/1.1</f>
        <v>2409.090909090909</v>
      </c>
      <c r="M16" s="500">
        <f t="shared" ref="M16:M22" si="1">L16*K16</f>
        <v>228863.63636363635</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v>45</v>
      </c>
      <c r="L17" s="178">
        <f t="shared" si="0"/>
        <v>2409.090909090909</v>
      </c>
      <c r="M17" s="500">
        <f t="shared" si="1"/>
        <v>108409.09090909091</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v>30</v>
      </c>
      <c r="L18" s="178">
        <f t="shared" si="0"/>
        <v>2409.090909090909</v>
      </c>
      <c r="M18" s="500">
        <f t="shared" si="1"/>
        <v>72272.727272727265</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v>40</v>
      </c>
      <c r="L19" s="178">
        <f t="shared" si="0"/>
        <v>2409.090909090909</v>
      </c>
      <c r="M19" s="500">
        <f t="shared" si="1"/>
        <v>96363.636363636353</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29</v>
      </c>
      <c r="C20" s="484"/>
      <c r="D20" s="484"/>
      <c r="E20" s="484"/>
      <c r="F20" s="484"/>
      <c r="G20" s="484"/>
      <c r="H20" s="484"/>
      <c r="I20" s="485"/>
      <c r="J20" s="29" t="s">
        <v>32</v>
      </c>
      <c r="K20" s="46">
        <v>320</v>
      </c>
      <c r="L20" s="178">
        <f t="shared" si="0"/>
        <v>2409.090909090909</v>
      </c>
      <c r="M20" s="500">
        <f t="shared" ref="M20" si="2">L20*K20</f>
        <v>770909.09090909082</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v>245</v>
      </c>
      <c r="L21" s="178">
        <f t="shared" si="0"/>
        <v>2409.090909090909</v>
      </c>
      <c r="M21" s="500">
        <f t="shared" si="1"/>
        <v>590227.27272727271</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42</v>
      </c>
      <c r="C22" s="484"/>
      <c r="D22" s="484"/>
      <c r="E22" s="484"/>
      <c r="F22" s="484"/>
      <c r="G22" s="484"/>
      <c r="H22" s="484"/>
      <c r="I22" s="485"/>
      <c r="J22" s="29" t="s">
        <v>32</v>
      </c>
      <c r="K22" s="46">
        <v>13</v>
      </c>
      <c r="L22" s="178">
        <f t="shared" si="0"/>
        <v>2409.090909090909</v>
      </c>
      <c r="M22" s="500">
        <f t="shared" si="1"/>
        <v>31318.181818181816</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v>5</v>
      </c>
      <c r="L23" s="178">
        <f t="shared" si="0"/>
        <v>2409.090909090909</v>
      </c>
      <c r="M23" s="500">
        <f t="shared" ref="M23:M25" si="3">L23*K23</f>
        <v>12045.454545454544</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v>20</v>
      </c>
      <c r="L24" s="178">
        <f t="shared" si="0"/>
        <v>2409.090909090909</v>
      </c>
      <c r="M24" s="500">
        <f t="shared" si="3"/>
        <v>48181.818181818177</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26</v>
      </c>
      <c r="C25" s="484"/>
      <c r="D25" s="484"/>
      <c r="E25" s="484"/>
      <c r="F25" s="484"/>
      <c r="G25" s="484"/>
      <c r="H25" s="484"/>
      <c r="I25" s="485"/>
      <c r="J25" s="29" t="s">
        <v>32</v>
      </c>
      <c r="K25" s="46">
        <v>2</v>
      </c>
      <c r="L25" s="178">
        <f t="shared" si="0"/>
        <v>2409.090909090909</v>
      </c>
      <c r="M25" s="500">
        <f t="shared" si="3"/>
        <v>4818.181818181818</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1963409</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196341</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2159750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100</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30:N30"/>
    <mergeCell ref="B26:I26"/>
    <mergeCell ref="J26:L26"/>
    <mergeCell ref="M26:N26"/>
    <mergeCell ref="X26:AV26"/>
    <mergeCell ref="AR23:AV23"/>
    <mergeCell ref="A47:N47"/>
    <mergeCell ref="B23:I23"/>
    <mergeCell ref="M23:N23"/>
    <mergeCell ref="P23:AF23"/>
    <mergeCell ref="AG23:AQ23"/>
    <mergeCell ref="A32:N32"/>
    <mergeCell ref="A34:G34"/>
    <mergeCell ref="K34:N34"/>
    <mergeCell ref="A35:G35"/>
    <mergeCell ref="K35:N35"/>
    <mergeCell ref="A39:G39"/>
    <mergeCell ref="K39:N39"/>
    <mergeCell ref="E27:F27"/>
    <mergeCell ref="B24:I24"/>
    <mergeCell ref="M24:N24"/>
    <mergeCell ref="P24:AF24"/>
    <mergeCell ref="AG24:AQ24"/>
    <mergeCell ref="AR24:AV24"/>
    <mergeCell ref="B22:I22"/>
    <mergeCell ref="M22:N22"/>
    <mergeCell ref="P22:AF22"/>
    <mergeCell ref="AG22:AQ22"/>
    <mergeCell ref="AR22:AV22"/>
    <mergeCell ref="J27:L27"/>
    <mergeCell ref="M27:N27"/>
    <mergeCell ref="J28:L28"/>
    <mergeCell ref="M28:N28"/>
    <mergeCell ref="B25:I25"/>
    <mergeCell ref="M25:N25"/>
    <mergeCell ref="P25:AF25"/>
    <mergeCell ref="AG25:AQ25"/>
    <mergeCell ref="AR25:AV25"/>
    <mergeCell ref="B19:I19"/>
    <mergeCell ref="M19:N19"/>
    <mergeCell ref="P19:AF19"/>
    <mergeCell ref="AG19:AQ19"/>
    <mergeCell ref="AR19:AV19"/>
    <mergeCell ref="B21:I21"/>
    <mergeCell ref="M21:N21"/>
    <mergeCell ref="P21:AF21"/>
    <mergeCell ref="AG21:AQ21"/>
    <mergeCell ref="AR21:AV21"/>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B20:I20"/>
    <mergeCell ref="M20:N20"/>
    <mergeCell ref="P20:AF20"/>
    <mergeCell ref="AG20:AQ20"/>
    <mergeCell ref="AR20:AV20"/>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topLeftCell="A13" zoomScale="120" zoomScaleNormal="120" workbookViewId="0">
      <selection activeCell="A30" sqref="A30:G3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99</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77"/>
      <c r="AE5" s="177"/>
      <c r="AF5" s="177"/>
      <c r="AG5" s="4"/>
      <c r="AH5" s="176"/>
      <c r="AI5" s="176"/>
      <c r="AJ5" s="4"/>
      <c r="AK5" s="168"/>
      <c r="AL5" s="168"/>
      <c r="AM5" s="168"/>
      <c r="AN5" s="168"/>
      <c r="AO5" s="4"/>
      <c r="AP5" s="4"/>
      <c r="AQ5" s="8"/>
      <c r="AR5" s="8"/>
      <c r="AS5" s="8"/>
      <c r="AT5" s="8"/>
      <c r="AU5" s="8"/>
      <c r="AV5" s="8"/>
    </row>
    <row r="6" spans="1:52" ht="15.75">
      <c r="A6" s="6"/>
      <c r="B6" s="2"/>
      <c r="C6" s="167"/>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6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96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66"/>
      <c r="AI8" s="2"/>
      <c r="AJ8" s="2"/>
      <c r="AK8" s="2"/>
      <c r="AL8" s="2"/>
      <c r="AM8" s="2"/>
      <c r="AN8" s="2"/>
      <c r="AO8" s="2"/>
      <c r="AP8" s="2"/>
      <c r="AQ8" s="2"/>
      <c r="AR8" s="2"/>
      <c r="AS8" s="2"/>
      <c r="AT8" s="2"/>
      <c r="AU8" s="2"/>
      <c r="AV8" s="2"/>
    </row>
    <row r="9" spans="1:52" ht="20.25" customHeight="1">
      <c r="A9" s="454" t="s">
        <v>97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98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67"/>
      <c r="D11" s="17"/>
      <c r="E11" s="17"/>
      <c r="F11" s="17"/>
      <c r="G11" s="17"/>
      <c r="H11" s="17"/>
      <c r="I11" s="18"/>
      <c r="J11" s="16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67"/>
      <c r="D12" s="2"/>
      <c r="E12" s="2"/>
      <c r="F12" s="2"/>
      <c r="G12" s="2"/>
      <c r="H12" s="2"/>
      <c r="I12" s="11"/>
      <c r="J12" s="167"/>
      <c r="K12" s="11"/>
      <c r="L12" s="21"/>
      <c r="M12" s="21"/>
      <c r="N12" s="169"/>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72" t="s">
        <v>3</v>
      </c>
      <c r="K14" s="173" t="s">
        <v>4</v>
      </c>
      <c r="L14" s="173" t="s">
        <v>5</v>
      </c>
      <c r="M14" s="468" t="s">
        <v>6</v>
      </c>
      <c r="N14" s="469"/>
      <c r="O14" s="15"/>
      <c r="P14" s="175"/>
      <c r="Q14" s="175"/>
      <c r="R14" s="167"/>
      <c r="S14" s="167"/>
      <c r="T14" s="167"/>
      <c r="U14" s="167"/>
      <c r="V14" s="167"/>
      <c r="W14" s="167"/>
      <c r="X14" s="167"/>
      <c r="Y14" s="167"/>
      <c r="Z14" s="167"/>
      <c r="AA14" s="167"/>
      <c r="AB14" s="167"/>
      <c r="AC14" s="167"/>
      <c r="AD14" s="167"/>
      <c r="AE14" s="167"/>
      <c r="AF14" s="167"/>
      <c r="AG14" s="166"/>
      <c r="AH14" s="166"/>
      <c r="AI14" s="171"/>
      <c r="AJ14" s="171"/>
      <c r="AK14" s="171"/>
      <c r="AL14" s="171"/>
      <c r="AM14" s="170"/>
      <c r="AN14" s="170"/>
      <c r="AO14" s="170"/>
      <c r="AP14" s="170"/>
      <c r="AQ14" s="170"/>
      <c r="AR14" s="170"/>
      <c r="AS14" s="170"/>
      <c r="AT14" s="170"/>
      <c r="AU14" s="170"/>
      <c r="AV14" s="170"/>
    </row>
    <row r="15" spans="1:52" ht="15" customHeight="1">
      <c r="A15" s="23" t="s">
        <v>7</v>
      </c>
      <c r="B15" s="470" t="s">
        <v>8</v>
      </c>
      <c r="C15" s="467"/>
      <c r="D15" s="467"/>
      <c r="E15" s="467"/>
      <c r="F15" s="467"/>
      <c r="G15" s="467"/>
      <c r="H15" s="467"/>
      <c r="I15" s="467"/>
      <c r="J15" s="174"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39</v>
      </c>
      <c r="C16" s="484"/>
      <c r="D16" s="484"/>
      <c r="E16" s="484"/>
      <c r="F16" s="484"/>
      <c r="G16" s="484"/>
      <c r="H16" s="484"/>
      <c r="I16" s="485"/>
      <c r="J16" s="29" t="s">
        <v>32</v>
      </c>
      <c r="K16" s="46">
        <v>250</v>
      </c>
      <c r="L16" s="178">
        <f t="shared" ref="L16:L21" si="0">2650/1.1</f>
        <v>2409.090909090909</v>
      </c>
      <c r="M16" s="500">
        <f t="shared" ref="M16:M21" si="1">L16*K16</f>
        <v>602272.72727272729</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28</v>
      </c>
      <c r="C17" s="484"/>
      <c r="D17" s="484"/>
      <c r="E17" s="484"/>
      <c r="F17" s="484"/>
      <c r="G17" s="484"/>
      <c r="H17" s="484"/>
      <c r="I17" s="485"/>
      <c r="J17" s="29" t="s">
        <v>32</v>
      </c>
      <c r="K17" s="46">
        <v>20</v>
      </c>
      <c r="L17" s="178">
        <f t="shared" si="0"/>
        <v>2409.090909090909</v>
      </c>
      <c r="M17" s="500">
        <f t="shared" si="1"/>
        <v>48181.818181818177</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43</v>
      </c>
      <c r="C18" s="484"/>
      <c r="D18" s="484"/>
      <c r="E18" s="484"/>
      <c r="F18" s="484"/>
      <c r="G18" s="484"/>
      <c r="H18" s="484"/>
      <c r="I18" s="485"/>
      <c r="J18" s="29" t="s">
        <v>32</v>
      </c>
      <c r="K18" s="46">
        <v>20</v>
      </c>
      <c r="L18" s="178">
        <f t="shared" si="0"/>
        <v>2409.090909090909</v>
      </c>
      <c r="M18" s="500">
        <f t="shared" si="1"/>
        <v>48181.818181818177</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29</v>
      </c>
      <c r="C19" s="484"/>
      <c r="D19" s="484"/>
      <c r="E19" s="484"/>
      <c r="F19" s="484"/>
      <c r="G19" s="484"/>
      <c r="H19" s="484"/>
      <c r="I19" s="485"/>
      <c r="J19" s="29" t="s">
        <v>32</v>
      </c>
      <c r="K19" s="46">
        <v>50</v>
      </c>
      <c r="L19" s="178">
        <f t="shared" si="0"/>
        <v>2409.090909090909</v>
      </c>
      <c r="M19" s="500">
        <f t="shared" si="1"/>
        <v>120454.54545454546</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44</v>
      </c>
      <c r="C20" s="484"/>
      <c r="D20" s="484"/>
      <c r="E20" s="484"/>
      <c r="F20" s="484"/>
      <c r="G20" s="484"/>
      <c r="H20" s="484"/>
      <c r="I20" s="485"/>
      <c r="J20" s="29" t="s">
        <v>32</v>
      </c>
      <c r="K20" s="46">
        <v>4</v>
      </c>
      <c r="L20" s="178">
        <f t="shared" si="0"/>
        <v>2409.090909090909</v>
      </c>
      <c r="M20" s="500">
        <f t="shared" si="1"/>
        <v>9636.363636363636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41</v>
      </c>
      <c r="C21" s="484"/>
      <c r="D21" s="484"/>
      <c r="E21" s="484"/>
      <c r="F21" s="484"/>
      <c r="G21" s="484"/>
      <c r="H21" s="484"/>
      <c r="I21" s="485"/>
      <c r="J21" s="29" t="s">
        <v>32</v>
      </c>
      <c r="K21" s="46">
        <v>5</v>
      </c>
      <c r="L21" s="178">
        <f t="shared" si="0"/>
        <v>2409.090909090909</v>
      </c>
      <c r="M21" s="500">
        <f t="shared" si="1"/>
        <v>12045.454545454544</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1"/>
      <c r="B22" s="476"/>
      <c r="C22" s="476"/>
      <c r="D22" s="476"/>
      <c r="E22" s="476"/>
      <c r="F22" s="476"/>
      <c r="G22" s="476"/>
      <c r="H22" s="476"/>
      <c r="I22" s="476"/>
      <c r="J22" s="477" t="s">
        <v>14</v>
      </c>
      <c r="K22" s="477"/>
      <c r="L22" s="478"/>
      <c r="M22" s="479">
        <f>ROUND(SUM(M16:N21),0)</f>
        <v>840773</v>
      </c>
      <c r="N22" s="480"/>
      <c r="O22" s="16" t="s">
        <v>13</v>
      </c>
      <c r="P22" s="3"/>
      <c r="Q22" s="2"/>
      <c r="R22" s="2"/>
      <c r="S22" s="2"/>
      <c r="T22" s="2"/>
      <c r="U22" s="2"/>
      <c r="V22" s="2"/>
      <c r="W22" s="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27"/>
      <c r="AX22" s="27"/>
      <c r="AY22" s="27"/>
      <c r="AZ22" s="27"/>
    </row>
    <row r="23" spans="1:52" ht="15.75">
      <c r="A23" s="1" t="s">
        <v>21</v>
      </c>
      <c r="B23" s="30"/>
      <c r="C23" s="47">
        <v>0.1</v>
      </c>
      <c r="D23" s="30"/>
      <c r="E23" s="481"/>
      <c r="F23" s="482"/>
      <c r="G23" s="30"/>
      <c r="H23" s="30"/>
      <c r="I23" s="30"/>
      <c r="J23" s="477" t="s">
        <v>15</v>
      </c>
      <c r="K23" s="477"/>
      <c r="L23" s="478"/>
      <c r="M23" s="479">
        <f>ROUND(M22*C23,0)</f>
        <v>84077</v>
      </c>
      <c r="N23" s="480"/>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1"/>
      <c r="B24" s="30"/>
      <c r="C24" s="30"/>
      <c r="D24" s="30"/>
      <c r="E24" s="30"/>
      <c r="F24" s="30"/>
      <c r="G24" s="30"/>
      <c r="H24" s="30"/>
      <c r="I24" s="30"/>
      <c r="J24" s="477" t="s">
        <v>16</v>
      </c>
      <c r="K24" s="477"/>
      <c r="L24" s="478"/>
      <c r="M24" s="479">
        <f>M22+M23</f>
        <v>924850</v>
      </c>
      <c r="N24" s="480"/>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c r="A25" s="6"/>
      <c r="B25" s="2"/>
      <c r="C25" s="2"/>
      <c r="D25" s="2"/>
      <c r="E25" s="2"/>
      <c r="F25" s="2"/>
      <c r="G25" s="2"/>
      <c r="H25" s="2"/>
      <c r="I25" s="2"/>
      <c r="J25" s="2"/>
      <c r="K25" s="11"/>
      <c r="L25" s="11"/>
      <c r="M25" s="11"/>
      <c r="N25" s="7"/>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c r="A26" s="454" t="e">
        <f ca="1">"Số tiền bằng chữ: "&amp;_xll.VND(M24)</f>
        <v>#NAME?</v>
      </c>
      <c r="B26" s="455"/>
      <c r="C26" s="455"/>
      <c r="D26" s="455"/>
      <c r="E26" s="455"/>
      <c r="F26" s="455"/>
      <c r="G26" s="455"/>
      <c r="H26" s="455"/>
      <c r="I26" s="455"/>
      <c r="J26" s="455"/>
      <c r="K26" s="455"/>
      <c r="L26" s="455"/>
      <c r="M26" s="455"/>
      <c r="N26" s="456"/>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6"/>
      <c r="B27" s="2"/>
      <c r="C27" s="2"/>
      <c r="D27" s="2"/>
      <c r="E27" s="2"/>
      <c r="F27" s="48"/>
      <c r="G27" s="48"/>
      <c r="H27" s="48"/>
      <c r="I27" s="48"/>
      <c r="J27" s="48"/>
      <c r="K27" s="48"/>
      <c r="L27" s="48"/>
      <c r="M27" s="48"/>
      <c r="N27" s="49"/>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hidden="1">
      <c r="A28" s="493"/>
      <c r="B28" s="494"/>
      <c r="C28" s="494"/>
      <c r="D28" s="494"/>
      <c r="E28" s="494"/>
      <c r="F28" s="494"/>
      <c r="G28" s="494"/>
      <c r="H28" s="494"/>
      <c r="I28" s="494"/>
      <c r="J28" s="494"/>
      <c r="K28" s="494"/>
      <c r="L28" s="494"/>
      <c r="M28" s="494"/>
      <c r="N28" s="495"/>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hidden="1">
      <c r="A29" s="6"/>
      <c r="B29" s="2"/>
      <c r="C29" s="2"/>
      <c r="D29" s="2"/>
      <c r="E29" s="2"/>
      <c r="F29" s="14"/>
      <c r="G29" s="14"/>
      <c r="H29" s="14"/>
      <c r="I29" s="14"/>
      <c r="J29" s="14"/>
      <c r="K29" s="14"/>
      <c r="L29" s="14"/>
      <c r="M29" s="14"/>
      <c r="N29" s="32"/>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20.25" customHeight="1">
      <c r="A30" s="496" t="s">
        <v>17</v>
      </c>
      <c r="B30" s="464"/>
      <c r="C30" s="464"/>
      <c r="D30" s="464"/>
      <c r="E30" s="464"/>
      <c r="F30" s="464"/>
      <c r="G30" s="464"/>
      <c r="H30" s="14"/>
      <c r="I30" s="14"/>
      <c r="J30" s="14"/>
      <c r="K30" s="497" t="s">
        <v>18</v>
      </c>
      <c r="L30" s="497"/>
      <c r="M30" s="497"/>
      <c r="N30" s="498"/>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88" t="s">
        <v>19</v>
      </c>
      <c r="B31" s="489"/>
      <c r="C31" s="489"/>
      <c r="D31" s="489"/>
      <c r="E31" s="489"/>
      <c r="F31" s="489"/>
      <c r="G31" s="489"/>
      <c r="H31" s="33"/>
      <c r="I31" s="33"/>
      <c r="J31" s="33"/>
      <c r="K31" s="490" t="s">
        <v>24</v>
      </c>
      <c r="L31" s="490"/>
      <c r="M31" s="490"/>
      <c r="N31" s="491"/>
      <c r="O31" s="34"/>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6"/>
      <c r="AR31" s="36"/>
      <c r="AS31" s="36"/>
      <c r="AT31" s="36"/>
      <c r="AU31" s="36"/>
      <c r="AV31" s="36"/>
      <c r="AW31" s="37"/>
      <c r="AX31" s="37"/>
      <c r="AY31" s="37"/>
      <c r="AZ31" s="37"/>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15.75">
      <c r="A33" s="6"/>
      <c r="B33" s="2"/>
      <c r="C33" s="2"/>
      <c r="D33" s="2"/>
      <c r="E33" s="2"/>
      <c r="F33" s="2"/>
      <c r="G33" s="2"/>
      <c r="H33" s="2"/>
      <c r="I33" s="2"/>
      <c r="J33" s="2"/>
      <c r="K33" s="11"/>
      <c r="L33" s="11"/>
      <c r="M33" s="11"/>
      <c r="N33" s="7"/>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5.75">
      <c r="A34" s="6"/>
      <c r="B34" s="2"/>
      <c r="C34" s="2"/>
      <c r="D34" s="2"/>
      <c r="E34" s="2"/>
      <c r="F34" s="2"/>
      <c r="G34" s="2"/>
      <c r="H34" s="2"/>
      <c r="I34" s="2"/>
      <c r="J34" s="2"/>
      <c r="K34" s="11"/>
      <c r="L34" s="11"/>
      <c r="M34" s="11"/>
      <c r="N34" s="7"/>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5.75">
      <c r="A35" s="496" t="s">
        <v>100</v>
      </c>
      <c r="B35" s="464"/>
      <c r="C35" s="464"/>
      <c r="D35" s="464"/>
      <c r="E35" s="464"/>
      <c r="F35" s="464"/>
      <c r="G35" s="464"/>
      <c r="H35" s="2"/>
      <c r="I35" s="2"/>
      <c r="J35" s="2"/>
      <c r="K35" s="466" t="s">
        <v>56</v>
      </c>
      <c r="L35" s="466"/>
      <c r="M35" s="466"/>
      <c r="N35" s="499"/>
    </row>
    <row r="36" spans="1:52" ht="15.75">
      <c r="A36" s="6"/>
      <c r="B36" s="2"/>
      <c r="C36" s="2"/>
      <c r="D36" s="2"/>
      <c r="E36" s="2"/>
      <c r="F36" s="2"/>
      <c r="G36" s="2"/>
      <c r="H36" s="2"/>
      <c r="I36" s="2"/>
      <c r="J36" s="2"/>
      <c r="K36" s="11"/>
      <c r="L36" s="11"/>
      <c r="M36" s="11"/>
      <c r="N36" s="7"/>
    </row>
    <row r="37" spans="1:52" ht="15.75">
      <c r="A37" s="6"/>
      <c r="B37" s="2"/>
      <c r="C37" s="2"/>
      <c r="D37" s="2"/>
      <c r="E37" s="2"/>
      <c r="F37" s="2"/>
      <c r="G37" s="2"/>
      <c r="H37" s="2"/>
      <c r="I37" s="2"/>
      <c r="J37" s="2"/>
      <c r="K37" s="11"/>
      <c r="L37" s="11"/>
      <c r="M37" s="11"/>
      <c r="N37" s="7"/>
    </row>
    <row r="38" spans="1:52" ht="15.75">
      <c r="A38" s="6"/>
      <c r="B38" s="2"/>
      <c r="C38" s="2"/>
      <c r="D38" s="2"/>
      <c r="E38" s="2"/>
      <c r="F38" s="2"/>
      <c r="G38" s="2"/>
      <c r="H38" s="2"/>
      <c r="I38" s="2"/>
      <c r="J38" s="2"/>
      <c r="K38" s="11"/>
      <c r="L38" s="11"/>
      <c r="M38" s="11"/>
      <c r="N38" s="7"/>
    </row>
    <row r="39" spans="1:52" ht="15.75">
      <c r="A39" s="6"/>
      <c r="B39" s="2"/>
      <c r="C39" s="2"/>
      <c r="D39" s="2"/>
      <c r="E39" s="2"/>
      <c r="F39" s="2"/>
      <c r="G39" s="2"/>
      <c r="H39" s="2"/>
      <c r="I39" s="2"/>
      <c r="J39" s="2"/>
      <c r="K39" s="11"/>
      <c r="L39" s="11"/>
      <c r="M39" s="11"/>
      <c r="N39" s="7"/>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6.5" thickBot="1">
      <c r="A42" s="38"/>
      <c r="B42" s="39"/>
      <c r="C42" s="39"/>
      <c r="D42" s="39"/>
      <c r="E42" s="39"/>
      <c r="F42" s="39"/>
      <c r="G42" s="39"/>
      <c r="H42" s="39"/>
      <c r="I42" s="39"/>
      <c r="J42" s="39"/>
      <c r="K42" s="40"/>
      <c r="L42" s="40"/>
      <c r="M42" s="40"/>
      <c r="N42" s="41"/>
    </row>
    <row r="43" spans="1:52" ht="15.75" thickTop="1">
      <c r="A43" s="492"/>
      <c r="B43" s="492"/>
      <c r="C43" s="492"/>
      <c r="D43" s="492"/>
      <c r="E43" s="492"/>
      <c r="F43" s="492"/>
      <c r="G43" s="492"/>
      <c r="H43" s="492"/>
      <c r="I43" s="492"/>
      <c r="J43" s="492"/>
      <c r="K43" s="492"/>
      <c r="L43" s="492"/>
      <c r="M43" s="492"/>
      <c r="N43" s="492"/>
    </row>
  </sheetData>
  <mergeCells count="93">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AM13:AQ13"/>
    <mergeCell ref="P12:Q12"/>
    <mergeCell ref="R12:AF12"/>
    <mergeCell ref="AG12:AH12"/>
    <mergeCell ref="AI12:AL12"/>
    <mergeCell ref="AM12:AQ12"/>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B17:I17"/>
    <mergeCell ref="M17:N17"/>
    <mergeCell ref="P17:AF17"/>
    <mergeCell ref="AG17:AQ17"/>
    <mergeCell ref="AR17:AV17"/>
    <mergeCell ref="B16:I16"/>
    <mergeCell ref="M16:N16"/>
    <mergeCell ref="P16:AF16"/>
    <mergeCell ref="AG16:AQ16"/>
    <mergeCell ref="AR16:AV16"/>
    <mergeCell ref="B19:I19"/>
    <mergeCell ref="M19:N19"/>
    <mergeCell ref="P19:AF19"/>
    <mergeCell ref="AG19:AQ19"/>
    <mergeCell ref="AR19:AV19"/>
    <mergeCell ref="B18:I18"/>
    <mergeCell ref="M18:N18"/>
    <mergeCell ref="P18:AF18"/>
    <mergeCell ref="AG18:AQ18"/>
    <mergeCell ref="AR18:AV18"/>
    <mergeCell ref="B20:I20"/>
    <mergeCell ref="M20:N20"/>
    <mergeCell ref="P20:AF20"/>
    <mergeCell ref="AG20:AQ20"/>
    <mergeCell ref="AR20:AV20"/>
    <mergeCell ref="B21:I21"/>
    <mergeCell ref="M21:N21"/>
    <mergeCell ref="P21:AF21"/>
    <mergeCell ref="AG21:AQ21"/>
    <mergeCell ref="AR21:AV21"/>
    <mergeCell ref="B22:I22"/>
    <mergeCell ref="J22:L22"/>
    <mergeCell ref="M22:N22"/>
    <mergeCell ref="X22:AV22"/>
    <mergeCell ref="E23:F23"/>
    <mergeCell ref="J23:L23"/>
    <mergeCell ref="M23:N23"/>
    <mergeCell ref="J24:L24"/>
    <mergeCell ref="M24:N24"/>
    <mergeCell ref="A26:N26"/>
    <mergeCell ref="A28:N28"/>
    <mergeCell ref="A30:G30"/>
    <mergeCell ref="K30:N30"/>
    <mergeCell ref="A31:G31"/>
    <mergeCell ref="K31:N31"/>
    <mergeCell ref="A35:G35"/>
    <mergeCell ref="K35:N35"/>
    <mergeCell ref="A43:N43"/>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opLeftCell="A13" zoomScale="120" zoomScaleNormal="120" workbookViewId="0">
      <selection activeCell="A26" sqref="A26:G26"/>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101</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77"/>
      <c r="AE5" s="177"/>
      <c r="AF5" s="177"/>
      <c r="AG5" s="4"/>
      <c r="AH5" s="176"/>
      <c r="AI5" s="176"/>
      <c r="AJ5" s="4"/>
      <c r="AK5" s="168"/>
      <c r="AL5" s="168"/>
      <c r="AM5" s="168"/>
      <c r="AN5" s="168"/>
      <c r="AO5" s="4"/>
      <c r="AP5" s="4"/>
      <c r="AQ5" s="8"/>
      <c r="AR5" s="8"/>
      <c r="AS5" s="8"/>
      <c r="AT5" s="8"/>
      <c r="AU5" s="8"/>
      <c r="AV5" s="8"/>
    </row>
    <row r="6" spans="1:52" ht="15.75">
      <c r="A6" s="6"/>
      <c r="B6" s="2"/>
      <c r="C6" s="167"/>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6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96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66"/>
      <c r="AI8" s="2"/>
      <c r="AJ8" s="2"/>
      <c r="AK8" s="2"/>
      <c r="AL8" s="2"/>
      <c r="AM8" s="2"/>
      <c r="AN8" s="2"/>
      <c r="AO8" s="2"/>
      <c r="AP8" s="2"/>
      <c r="AQ8" s="2"/>
      <c r="AR8" s="2"/>
      <c r="AS8" s="2"/>
      <c r="AT8" s="2"/>
      <c r="AU8" s="2"/>
      <c r="AV8" s="2"/>
    </row>
    <row r="9" spans="1:52" ht="20.25" customHeight="1">
      <c r="A9" s="454" t="s">
        <v>97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98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67"/>
      <c r="D11" s="17"/>
      <c r="E11" s="17"/>
      <c r="F11" s="17"/>
      <c r="G11" s="17"/>
      <c r="H11" s="17"/>
      <c r="I11" s="18"/>
      <c r="J11" s="16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67"/>
      <c r="D12" s="2"/>
      <c r="E12" s="2"/>
      <c r="F12" s="2"/>
      <c r="G12" s="2"/>
      <c r="H12" s="2"/>
      <c r="I12" s="11"/>
      <c r="J12" s="167"/>
      <c r="K12" s="11"/>
      <c r="L12" s="21"/>
      <c r="M12" s="21"/>
      <c r="N12" s="169"/>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72" t="s">
        <v>3</v>
      </c>
      <c r="K14" s="173" t="s">
        <v>4</v>
      </c>
      <c r="L14" s="173" t="s">
        <v>5</v>
      </c>
      <c r="M14" s="468" t="s">
        <v>6</v>
      </c>
      <c r="N14" s="469"/>
      <c r="O14" s="15"/>
      <c r="P14" s="175"/>
      <c r="Q14" s="175"/>
      <c r="R14" s="167"/>
      <c r="S14" s="167"/>
      <c r="T14" s="167"/>
      <c r="U14" s="167"/>
      <c r="V14" s="167"/>
      <c r="W14" s="167"/>
      <c r="X14" s="167"/>
      <c r="Y14" s="167"/>
      <c r="Z14" s="167"/>
      <c r="AA14" s="167"/>
      <c r="AB14" s="167"/>
      <c r="AC14" s="167"/>
      <c r="AD14" s="167"/>
      <c r="AE14" s="167"/>
      <c r="AF14" s="167"/>
      <c r="AG14" s="166"/>
      <c r="AH14" s="166"/>
      <c r="AI14" s="171"/>
      <c r="AJ14" s="171"/>
      <c r="AK14" s="171"/>
      <c r="AL14" s="171"/>
      <c r="AM14" s="170"/>
      <c r="AN14" s="170"/>
      <c r="AO14" s="170"/>
      <c r="AP14" s="170"/>
      <c r="AQ14" s="170"/>
      <c r="AR14" s="170"/>
      <c r="AS14" s="170"/>
      <c r="AT14" s="170"/>
      <c r="AU14" s="170"/>
      <c r="AV14" s="170"/>
    </row>
    <row r="15" spans="1:52" ht="15" customHeight="1">
      <c r="A15" s="23" t="s">
        <v>7</v>
      </c>
      <c r="B15" s="470" t="s">
        <v>8</v>
      </c>
      <c r="C15" s="467"/>
      <c r="D15" s="467"/>
      <c r="E15" s="467"/>
      <c r="F15" s="467"/>
      <c r="G15" s="467"/>
      <c r="H15" s="467"/>
      <c r="I15" s="467"/>
      <c r="J15" s="174"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28</v>
      </c>
      <c r="C16" s="484"/>
      <c r="D16" s="484"/>
      <c r="E16" s="484"/>
      <c r="F16" s="484"/>
      <c r="G16" s="484"/>
      <c r="H16" s="484"/>
      <c r="I16" s="485"/>
      <c r="J16" s="29" t="s">
        <v>32</v>
      </c>
      <c r="K16" s="46">
        <v>100</v>
      </c>
      <c r="L16" s="178">
        <f t="shared" ref="L16:L17" si="0">2650/1.1</f>
        <v>2409.090909090909</v>
      </c>
      <c r="M16" s="500">
        <f t="shared" ref="M16:M17" si="1">L16*K16</f>
        <v>240909.09090909091</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29</v>
      </c>
      <c r="C17" s="484"/>
      <c r="D17" s="484"/>
      <c r="E17" s="484"/>
      <c r="F17" s="484"/>
      <c r="G17" s="484"/>
      <c r="H17" s="484"/>
      <c r="I17" s="485"/>
      <c r="J17" s="29" t="s">
        <v>32</v>
      </c>
      <c r="K17" s="46">
        <v>500</v>
      </c>
      <c r="L17" s="178">
        <f t="shared" si="0"/>
        <v>2409.090909090909</v>
      </c>
      <c r="M17" s="500">
        <f t="shared" si="1"/>
        <v>1204545.4545454546</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1"/>
      <c r="B18" s="476"/>
      <c r="C18" s="476"/>
      <c r="D18" s="476"/>
      <c r="E18" s="476"/>
      <c r="F18" s="476"/>
      <c r="G18" s="476"/>
      <c r="H18" s="476"/>
      <c r="I18" s="476"/>
      <c r="J18" s="477" t="s">
        <v>14</v>
      </c>
      <c r="K18" s="477"/>
      <c r="L18" s="478"/>
      <c r="M18" s="479">
        <f>ROUND(SUM(M16:N17),0)</f>
        <v>1445455</v>
      </c>
      <c r="N18" s="480"/>
      <c r="O18" s="16" t="s">
        <v>13</v>
      </c>
      <c r="P18" s="3"/>
      <c r="Q18" s="2"/>
      <c r="R18" s="2"/>
      <c r="S18" s="2"/>
      <c r="T18" s="2"/>
      <c r="U18" s="2"/>
      <c r="V18" s="2"/>
      <c r="W18" s="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27"/>
      <c r="AX18" s="27"/>
      <c r="AY18" s="27"/>
      <c r="AZ18" s="27"/>
    </row>
    <row r="19" spans="1:52" ht="15.75">
      <c r="A19" s="1" t="s">
        <v>21</v>
      </c>
      <c r="B19" s="30"/>
      <c r="C19" s="47">
        <v>0.1</v>
      </c>
      <c r="D19" s="30"/>
      <c r="E19" s="481"/>
      <c r="F19" s="482"/>
      <c r="G19" s="30"/>
      <c r="H19" s="30"/>
      <c r="I19" s="30"/>
      <c r="J19" s="477" t="s">
        <v>15</v>
      </c>
      <c r="K19" s="477"/>
      <c r="L19" s="478"/>
      <c r="M19" s="479">
        <f>ROUND(M18*C19,0)</f>
        <v>144546</v>
      </c>
      <c r="N19" s="480"/>
      <c r="O19" s="15"/>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31"/>
      <c r="AR19" s="31"/>
      <c r="AS19" s="31"/>
      <c r="AT19" s="31"/>
      <c r="AU19" s="31"/>
      <c r="AV19" s="31"/>
      <c r="AW19" s="27"/>
      <c r="AX19" s="27"/>
      <c r="AY19" s="27"/>
      <c r="AZ19" s="27"/>
    </row>
    <row r="20" spans="1:52" ht="15.75">
      <c r="A20" s="1"/>
      <c r="B20" s="30"/>
      <c r="C20" s="30"/>
      <c r="D20" s="30"/>
      <c r="E20" s="30"/>
      <c r="F20" s="30"/>
      <c r="G20" s="30"/>
      <c r="H20" s="30"/>
      <c r="I20" s="30"/>
      <c r="J20" s="477" t="s">
        <v>16</v>
      </c>
      <c r="K20" s="477"/>
      <c r="L20" s="478"/>
      <c r="M20" s="479">
        <f>M18+M19</f>
        <v>1590001</v>
      </c>
      <c r="N20" s="480"/>
      <c r="O20" s="15"/>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31"/>
      <c r="AR20" s="31"/>
      <c r="AS20" s="31"/>
      <c r="AT20" s="31"/>
      <c r="AU20" s="31"/>
      <c r="AV20" s="31"/>
      <c r="AW20" s="27"/>
      <c r="AX20" s="27"/>
      <c r="AY20" s="27"/>
      <c r="AZ20" s="27"/>
    </row>
    <row r="21" spans="1:52" ht="15.75">
      <c r="A21" s="6"/>
      <c r="B21" s="2"/>
      <c r="C21" s="2"/>
      <c r="D21" s="2"/>
      <c r="E21" s="2"/>
      <c r="F21" s="2"/>
      <c r="G21" s="2"/>
      <c r="H21" s="2"/>
      <c r="I21" s="2"/>
      <c r="J21" s="2"/>
      <c r="K21" s="11"/>
      <c r="L21" s="11"/>
      <c r="M21" s="11"/>
      <c r="N21" s="7"/>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454" t="e">
        <f ca="1">"Số tiền bằng chữ: "&amp;_xll.VND(M20)</f>
        <v>#NAME?</v>
      </c>
      <c r="B22" s="455"/>
      <c r="C22" s="455"/>
      <c r="D22" s="455"/>
      <c r="E22" s="455"/>
      <c r="F22" s="455"/>
      <c r="G22" s="455"/>
      <c r="H22" s="455"/>
      <c r="I22" s="455"/>
      <c r="J22" s="455"/>
      <c r="K22" s="455"/>
      <c r="L22" s="455"/>
      <c r="M22" s="455"/>
      <c r="N22" s="456"/>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hidden="1">
      <c r="A23" s="6"/>
      <c r="B23" s="2"/>
      <c r="C23" s="2"/>
      <c r="D23" s="2"/>
      <c r="E23" s="2"/>
      <c r="F23" s="48"/>
      <c r="G23" s="48"/>
      <c r="H23" s="48"/>
      <c r="I23" s="48"/>
      <c r="J23" s="48"/>
      <c r="K23" s="48"/>
      <c r="L23" s="48"/>
      <c r="M23" s="48"/>
      <c r="N23" s="49"/>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hidden="1">
      <c r="A24" s="493"/>
      <c r="B24" s="494"/>
      <c r="C24" s="494"/>
      <c r="D24" s="494"/>
      <c r="E24" s="494"/>
      <c r="F24" s="494"/>
      <c r="G24" s="494"/>
      <c r="H24" s="494"/>
      <c r="I24" s="494"/>
      <c r="J24" s="494"/>
      <c r="K24" s="494"/>
      <c r="L24" s="494"/>
      <c r="M24" s="494"/>
      <c r="N24" s="495"/>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6"/>
      <c r="B25" s="2"/>
      <c r="C25" s="2"/>
      <c r="D25" s="2"/>
      <c r="E25" s="2"/>
      <c r="F25" s="14"/>
      <c r="G25" s="14"/>
      <c r="H25" s="14"/>
      <c r="I25" s="14"/>
      <c r="J25" s="14"/>
      <c r="K25" s="14"/>
      <c r="L25" s="14"/>
      <c r="M25" s="14"/>
      <c r="N25" s="32"/>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20.25" customHeight="1">
      <c r="A26" s="496" t="s">
        <v>17</v>
      </c>
      <c r="B26" s="464"/>
      <c r="C26" s="464"/>
      <c r="D26" s="464"/>
      <c r="E26" s="464"/>
      <c r="F26" s="464"/>
      <c r="G26" s="464"/>
      <c r="H26" s="14"/>
      <c r="I26" s="14"/>
      <c r="J26" s="14"/>
      <c r="K26" s="497" t="s">
        <v>18</v>
      </c>
      <c r="L26" s="497"/>
      <c r="M26" s="497"/>
      <c r="N26" s="498"/>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c r="A27" s="488" t="s">
        <v>19</v>
      </c>
      <c r="B27" s="489"/>
      <c r="C27" s="489"/>
      <c r="D27" s="489"/>
      <c r="E27" s="489"/>
      <c r="F27" s="489"/>
      <c r="G27" s="489"/>
      <c r="H27" s="33"/>
      <c r="I27" s="33"/>
      <c r="J27" s="33"/>
      <c r="K27" s="490" t="s">
        <v>24</v>
      </c>
      <c r="L27" s="490"/>
      <c r="M27" s="490"/>
      <c r="N27" s="491"/>
      <c r="O27" s="34"/>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6"/>
      <c r="AR27" s="36"/>
      <c r="AS27" s="36"/>
      <c r="AT27" s="36"/>
      <c r="AU27" s="36"/>
      <c r="AV27" s="36"/>
      <c r="AW27" s="37"/>
      <c r="AX27" s="37"/>
      <c r="AY27" s="37"/>
      <c r="AZ27" s="37"/>
    </row>
    <row r="28" spans="1:52" ht="15.75">
      <c r="A28" s="6"/>
      <c r="B28" s="2"/>
      <c r="C28" s="2"/>
      <c r="D28" s="2"/>
      <c r="E28" s="2"/>
      <c r="F28" s="2"/>
      <c r="G28" s="2"/>
      <c r="H28" s="2"/>
      <c r="I28" s="2"/>
      <c r="J28" s="2"/>
      <c r="K28" s="11"/>
      <c r="L28" s="11"/>
      <c r="M28" s="11"/>
      <c r="N28" s="7"/>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ht="15.75">
      <c r="A29" s="6"/>
      <c r="B29" s="2"/>
      <c r="C29" s="2"/>
      <c r="D29" s="2"/>
      <c r="E29" s="2"/>
      <c r="F29" s="2"/>
      <c r="G29" s="2"/>
      <c r="H29" s="2"/>
      <c r="I29" s="2"/>
      <c r="J29" s="2"/>
      <c r="K29" s="11"/>
      <c r="L29" s="11"/>
      <c r="M29" s="11"/>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496" t="s">
        <v>100</v>
      </c>
      <c r="B31" s="464"/>
      <c r="C31" s="464"/>
      <c r="D31" s="464"/>
      <c r="E31" s="464"/>
      <c r="F31" s="464"/>
      <c r="G31" s="464"/>
      <c r="H31" s="2"/>
      <c r="I31" s="2"/>
      <c r="J31" s="2"/>
      <c r="K31" s="466" t="s">
        <v>56</v>
      </c>
      <c r="L31" s="466"/>
      <c r="M31" s="466"/>
      <c r="N31" s="499"/>
    </row>
    <row r="32" spans="1:52" ht="15.75">
      <c r="A32" s="6"/>
      <c r="B32" s="2"/>
      <c r="C32" s="2"/>
      <c r="D32" s="2"/>
      <c r="E32" s="2"/>
      <c r="F32" s="2"/>
      <c r="G32" s="2"/>
      <c r="H32" s="2"/>
      <c r="I32" s="2"/>
      <c r="J32" s="2"/>
      <c r="K32" s="11"/>
      <c r="L32" s="11"/>
      <c r="M32" s="11"/>
      <c r="N32" s="7"/>
    </row>
    <row r="33" spans="1:14" ht="15.75">
      <c r="A33" s="6"/>
      <c r="B33" s="2"/>
      <c r="C33" s="2"/>
      <c r="D33" s="2"/>
      <c r="E33" s="2"/>
      <c r="F33" s="2"/>
      <c r="G33" s="2"/>
      <c r="H33" s="2"/>
      <c r="I33" s="2"/>
      <c r="J33" s="2"/>
      <c r="K33" s="11"/>
      <c r="L33" s="11"/>
      <c r="M33" s="11"/>
      <c r="N33" s="7"/>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6.5" thickBot="1">
      <c r="A38" s="38"/>
      <c r="B38" s="39"/>
      <c r="C38" s="39"/>
      <c r="D38" s="39"/>
      <c r="E38" s="39"/>
      <c r="F38" s="39"/>
      <c r="G38" s="39"/>
      <c r="H38" s="39"/>
      <c r="I38" s="39"/>
      <c r="J38" s="39"/>
      <c r="K38" s="40"/>
      <c r="L38" s="40"/>
      <c r="M38" s="40"/>
      <c r="N38" s="41"/>
    </row>
    <row r="39" spans="1:14" ht="15.75" thickTop="1">
      <c r="A39" s="492"/>
      <c r="B39" s="492"/>
      <c r="C39" s="492"/>
      <c r="D39" s="492"/>
      <c r="E39" s="492"/>
      <c r="F39" s="492"/>
      <c r="G39" s="492"/>
      <c r="H39" s="492"/>
      <c r="I39" s="492"/>
      <c r="J39" s="492"/>
      <c r="K39" s="492"/>
      <c r="L39" s="492"/>
      <c r="M39" s="492"/>
      <c r="N39" s="492"/>
    </row>
  </sheetData>
  <mergeCells count="73">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AM13:AQ13"/>
    <mergeCell ref="P12:Q12"/>
    <mergeCell ref="R12:AF12"/>
    <mergeCell ref="AG12:AH12"/>
    <mergeCell ref="AI12:AL12"/>
    <mergeCell ref="AM12:AQ12"/>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B16:I16"/>
    <mergeCell ref="M16:N16"/>
    <mergeCell ref="P16:AF16"/>
    <mergeCell ref="AG16:AQ16"/>
    <mergeCell ref="AR16:AV16"/>
    <mergeCell ref="B17:I17"/>
    <mergeCell ref="M17:N17"/>
    <mergeCell ref="P17:AF17"/>
    <mergeCell ref="AG17:AQ17"/>
    <mergeCell ref="AR17:AV17"/>
    <mergeCell ref="B18:I18"/>
    <mergeCell ref="J18:L18"/>
    <mergeCell ref="M18:N18"/>
    <mergeCell ref="X18:AV18"/>
    <mergeCell ref="E19:F19"/>
    <mergeCell ref="J19:L19"/>
    <mergeCell ref="M19:N19"/>
    <mergeCell ref="J20:L20"/>
    <mergeCell ref="M20:N20"/>
    <mergeCell ref="A22:N22"/>
    <mergeCell ref="A24:N24"/>
    <mergeCell ref="A26:G26"/>
    <mergeCell ref="K26:N26"/>
    <mergeCell ref="A27:G27"/>
    <mergeCell ref="K27:N27"/>
    <mergeCell ref="A31:G31"/>
    <mergeCell ref="K31:N31"/>
    <mergeCell ref="A39:N39"/>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topLeftCell="A10" zoomScale="120" zoomScaleNormal="120" workbookViewId="0">
      <selection activeCell="A33" sqref="A33:G33"/>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102</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77"/>
      <c r="AE5" s="177"/>
      <c r="AF5" s="177"/>
      <c r="AG5" s="4"/>
      <c r="AH5" s="176"/>
      <c r="AI5" s="176"/>
      <c r="AJ5" s="4"/>
      <c r="AK5" s="168"/>
      <c r="AL5" s="168"/>
      <c r="AM5" s="168"/>
      <c r="AN5" s="168"/>
      <c r="AO5" s="4"/>
      <c r="AP5" s="4"/>
      <c r="AQ5" s="8"/>
      <c r="AR5" s="8"/>
      <c r="AS5" s="8"/>
      <c r="AT5" s="8"/>
      <c r="AU5" s="8"/>
      <c r="AV5" s="8"/>
    </row>
    <row r="6" spans="1:52" ht="15.75">
      <c r="A6" s="6"/>
      <c r="B6" s="2"/>
      <c r="C6" s="167"/>
      <c r="D6" s="2"/>
      <c r="E6" s="2"/>
      <c r="F6" s="2"/>
      <c r="G6" s="2"/>
      <c r="H6" s="448" t="s">
        <v>84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6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96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66"/>
      <c r="AI8" s="2"/>
      <c r="AJ8" s="2"/>
      <c r="AK8" s="2"/>
      <c r="AL8" s="2"/>
      <c r="AM8" s="2"/>
      <c r="AN8" s="2"/>
      <c r="AO8" s="2"/>
      <c r="AP8" s="2"/>
      <c r="AQ8" s="2"/>
      <c r="AR8" s="2"/>
      <c r="AS8" s="2"/>
      <c r="AT8" s="2"/>
      <c r="AU8" s="2"/>
      <c r="AV8" s="2"/>
    </row>
    <row r="9" spans="1:52" ht="20.25" customHeight="1">
      <c r="A9" s="454" t="s">
        <v>97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98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67"/>
      <c r="D11" s="17"/>
      <c r="E11" s="17"/>
      <c r="F11" s="17"/>
      <c r="G11" s="17"/>
      <c r="H11" s="17"/>
      <c r="I11" s="18"/>
      <c r="J11" s="16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67"/>
      <c r="D12" s="2"/>
      <c r="E12" s="2"/>
      <c r="F12" s="2"/>
      <c r="G12" s="2"/>
      <c r="H12" s="2"/>
      <c r="I12" s="11"/>
      <c r="J12" s="167"/>
      <c r="K12" s="11"/>
      <c r="L12" s="21"/>
      <c r="M12" s="21"/>
      <c r="N12" s="169"/>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72" t="s">
        <v>3</v>
      </c>
      <c r="K14" s="173" t="s">
        <v>4</v>
      </c>
      <c r="L14" s="173" t="s">
        <v>5</v>
      </c>
      <c r="M14" s="468" t="s">
        <v>6</v>
      </c>
      <c r="N14" s="469"/>
      <c r="O14" s="15"/>
      <c r="P14" s="175"/>
      <c r="Q14" s="175"/>
      <c r="R14" s="167"/>
      <c r="S14" s="167"/>
      <c r="T14" s="167"/>
      <c r="U14" s="167"/>
      <c r="V14" s="167"/>
      <c r="W14" s="167"/>
      <c r="X14" s="167"/>
      <c r="Y14" s="167"/>
      <c r="Z14" s="167"/>
      <c r="AA14" s="167"/>
      <c r="AB14" s="167"/>
      <c r="AC14" s="167"/>
      <c r="AD14" s="167"/>
      <c r="AE14" s="167"/>
      <c r="AF14" s="167"/>
      <c r="AG14" s="166"/>
      <c r="AH14" s="166"/>
      <c r="AI14" s="171"/>
      <c r="AJ14" s="171"/>
      <c r="AK14" s="171"/>
      <c r="AL14" s="171"/>
      <c r="AM14" s="170"/>
      <c r="AN14" s="170"/>
      <c r="AO14" s="170"/>
      <c r="AP14" s="170"/>
      <c r="AQ14" s="170"/>
      <c r="AR14" s="170"/>
      <c r="AS14" s="170"/>
      <c r="AT14" s="170"/>
      <c r="AU14" s="170"/>
      <c r="AV14" s="170"/>
    </row>
    <row r="15" spans="1:52" ht="15" customHeight="1">
      <c r="A15" s="23" t="s">
        <v>7</v>
      </c>
      <c r="B15" s="470" t="s">
        <v>8</v>
      </c>
      <c r="C15" s="467"/>
      <c r="D15" s="467"/>
      <c r="E15" s="467"/>
      <c r="F15" s="467"/>
      <c r="G15" s="467"/>
      <c r="H15" s="467"/>
      <c r="I15" s="467"/>
      <c r="J15" s="174"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28</v>
      </c>
      <c r="C16" s="484"/>
      <c r="D16" s="484"/>
      <c r="E16" s="484"/>
      <c r="F16" s="484"/>
      <c r="G16" s="484"/>
      <c r="H16" s="484"/>
      <c r="I16" s="485"/>
      <c r="J16" s="29" t="s">
        <v>32</v>
      </c>
      <c r="K16" s="46">
        <v>1350</v>
      </c>
      <c r="L16" s="178">
        <f t="shared" ref="L16:L23" si="0">2650/1.1</f>
        <v>2409.090909090909</v>
      </c>
      <c r="M16" s="500">
        <f t="shared" ref="M16:M24" si="1">L16*K16</f>
        <v>3252272.7272727271</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43</v>
      </c>
      <c r="C17" s="484"/>
      <c r="D17" s="484"/>
      <c r="E17" s="484"/>
      <c r="F17" s="484"/>
      <c r="G17" s="484"/>
      <c r="H17" s="484"/>
      <c r="I17" s="485"/>
      <c r="J17" s="29" t="s">
        <v>32</v>
      </c>
      <c r="K17" s="46">
        <v>40</v>
      </c>
      <c r="L17" s="178">
        <f t="shared" si="0"/>
        <v>2409.090909090909</v>
      </c>
      <c r="M17" s="500">
        <f t="shared" si="1"/>
        <v>96363.636363636353</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29</v>
      </c>
      <c r="C18" s="484"/>
      <c r="D18" s="484"/>
      <c r="E18" s="484"/>
      <c r="F18" s="484"/>
      <c r="G18" s="484"/>
      <c r="H18" s="484"/>
      <c r="I18" s="485"/>
      <c r="J18" s="29" t="s">
        <v>32</v>
      </c>
      <c r="K18" s="46">
        <v>4130</v>
      </c>
      <c r="L18" s="178">
        <f t="shared" si="0"/>
        <v>2409.090909090909</v>
      </c>
      <c r="M18" s="500">
        <f t="shared" si="1"/>
        <v>9949545.4545454551</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504" t="s">
        <v>30</v>
      </c>
      <c r="C19" s="494"/>
      <c r="D19" s="494"/>
      <c r="E19" s="494"/>
      <c r="F19" s="494"/>
      <c r="G19" s="494"/>
      <c r="H19" s="494"/>
      <c r="I19" s="505"/>
      <c r="J19" s="29" t="s">
        <v>32</v>
      </c>
      <c r="K19" s="46">
        <v>1255</v>
      </c>
      <c r="L19" s="178">
        <f t="shared" si="0"/>
        <v>2409.090909090909</v>
      </c>
      <c r="M19" s="500">
        <f t="shared" si="1"/>
        <v>3023409.0909090908</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75"/>
      <c r="AT19" s="475"/>
      <c r="AU19" s="475"/>
      <c r="AV19" s="475"/>
      <c r="AW19" s="27"/>
      <c r="AX19" s="27"/>
      <c r="AY19" s="27"/>
      <c r="AZ19" s="27"/>
    </row>
    <row r="20" spans="1:52" ht="15.75">
      <c r="A20" s="28">
        <v>5</v>
      </c>
      <c r="B20" s="504" t="s">
        <v>42</v>
      </c>
      <c r="C20" s="494"/>
      <c r="D20" s="494"/>
      <c r="E20" s="494"/>
      <c r="F20" s="494"/>
      <c r="G20" s="494"/>
      <c r="H20" s="494"/>
      <c r="I20" s="505"/>
      <c r="J20" s="29" t="s">
        <v>32</v>
      </c>
      <c r="K20" s="46">
        <v>187</v>
      </c>
      <c r="L20" s="178">
        <f t="shared" si="0"/>
        <v>2409.090909090909</v>
      </c>
      <c r="M20" s="500">
        <f t="shared" si="1"/>
        <v>450500</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75"/>
      <c r="AT20" s="475"/>
      <c r="AU20" s="475"/>
      <c r="AV20" s="475"/>
      <c r="AW20" s="27"/>
      <c r="AX20" s="27"/>
      <c r="AY20" s="27"/>
      <c r="AZ20" s="27"/>
    </row>
    <row r="21" spans="1:52" ht="15.75">
      <c r="A21" s="28">
        <v>6</v>
      </c>
      <c r="B21" s="483" t="s">
        <v>41</v>
      </c>
      <c r="C21" s="484"/>
      <c r="D21" s="484"/>
      <c r="E21" s="484"/>
      <c r="F21" s="484"/>
      <c r="G21" s="484"/>
      <c r="H21" s="484"/>
      <c r="I21" s="485"/>
      <c r="J21" s="29" t="s">
        <v>32</v>
      </c>
      <c r="K21" s="46">
        <v>175</v>
      </c>
      <c r="L21" s="178">
        <f t="shared" si="0"/>
        <v>2409.090909090909</v>
      </c>
      <c r="M21" s="500">
        <f t="shared" si="1"/>
        <v>421590.90909090906</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45</v>
      </c>
      <c r="C22" s="484"/>
      <c r="D22" s="484"/>
      <c r="E22" s="484"/>
      <c r="F22" s="484"/>
      <c r="G22" s="484"/>
      <c r="H22" s="484"/>
      <c r="I22" s="485"/>
      <c r="J22" s="29" t="s">
        <v>32</v>
      </c>
      <c r="K22" s="46">
        <v>100</v>
      </c>
      <c r="L22" s="178">
        <f>700/1.1</f>
        <v>636.36363636363626</v>
      </c>
      <c r="M22" s="500">
        <f t="shared" si="1"/>
        <v>63636.363636363625</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26</v>
      </c>
      <c r="C23" s="484"/>
      <c r="D23" s="484"/>
      <c r="E23" s="484"/>
      <c r="F23" s="484"/>
      <c r="G23" s="484"/>
      <c r="H23" s="484"/>
      <c r="I23" s="485"/>
      <c r="J23" s="29" t="s">
        <v>32</v>
      </c>
      <c r="K23" s="46">
        <v>198</v>
      </c>
      <c r="L23" s="178">
        <f t="shared" si="0"/>
        <v>2409.090909090909</v>
      </c>
      <c r="M23" s="500">
        <f t="shared" si="1"/>
        <v>477000</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25</v>
      </c>
      <c r="C24" s="484"/>
      <c r="D24" s="484"/>
      <c r="E24" s="484"/>
      <c r="F24" s="484"/>
      <c r="G24" s="484"/>
      <c r="H24" s="484"/>
      <c r="I24" s="485"/>
      <c r="J24" s="29" t="s">
        <v>32</v>
      </c>
      <c r="K24" s="46">
        <v>300</v>
      </c>
      <c r="L24" s="178">
        <f>750/1.1</f>
        <v>681.81818181818176</v>
      </c>
      <c r="M24" s="500">
        <f t="shared" si="1"/>
        <v>204545.45454545453</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1"/>
      <c r="B25" s="476"/>
      <c r="C25" s="476"/>
      <c r="D25" s="476"/>
      <c r="E25" s="476"/>
      <c r="F25" s="476"/>
      <c r="G25" s="476"/>
      <c r="H25" s="476"/>
      <c r="I25" s="476"/>
      <c r="J25" s="477" t="s">
        <v>14</v>
      </c>
      <c r="K25" s="477"/>
      <c r="L25" s="478"/>
      <c r="M25" s="479">
        <f>ROUND(SUM(M16:N24),0)</f>
        <v>17938864</v>
      </c>
      <c r="N25" s="480"/>
      <c r="O25" s="16" t="s">
        <v>13</v>
      </c>
      <c r="P25" s="3"/>
      <c r="Q25" s="2"/>
      <c r="R25" s="2"/>
      <c r="S25" s="2"/>
      <c r="T25" s="2"/>
      <c r="U25" s="2"/>
      <c r="V25" s="2"/>
      <c r="W25" s="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27"/>
      <c r="AX25" s="27"/>
      <c r="AY25" s="27"/>
      <c r="AZ25" s="27"/>
    </row>
    <row r="26" spans="1:52" ht="15.75">
      <c r="A26" s="1" t="s">
        <v>21</v>
      </c>
      <c r="B26" s="30"/>
      <c r="C26" s="47">
        <v>0.1</v>
      </c>
      <c r="D26" s="30"/>
      <c r="E26" s="481"/>
      <c r="F26" s="482"/>
      <c r="G26" s="30"/>
      <c r="H26" s="30"/>
      <c r="I26" s="30"/>
      <c r="J26" s="477" t="s">
        <v>15</v>
      </c>
      <c r="K26" s="477"/>
      <c r="L26" s="478"/>
      <c r="M26" s="479">
        <f>ROUND(M25*C26,0)</f>
        <v>1793886</v>
      </c>
      <c r="N26" s="480"/>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c r="A27" s="1"/>
      <c r="B27" s="30"/>
      <c r="C27" s="30"/>
      <c r="D27" s="30"/>
      <c r="E27" s="30"/>
      <c r="F27" s="30"/>
      <c r="G27" s="30"/>
      <c r="H27" s="30"/>
      <c r="I27" s="30"/>
      <c r="J27" s="477" t="s">
        <v>16</v>
      </c>
      <c r="K27" s="477"/>
      <c r="L27" s="478"/>
      <c r="M27" s="479">
        <f>M25+M26</f>
        <v>19732750</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6"/>
      <c r="B28" s="2"/>
      <c r="C28" s="2"/>
      <c r="D28" s="2"/>
      <c r="E28" s="2"/>
      <c r="F28" s="2"/>
      <c r="G28" s="2"/>
      <c r="H28" s="2"/>
      <c r="I28" s="2"/>
      <c r="J28" s="2"/>
      <c r="K28" s="11"/>
      <c r="L28" s="11"/>
      <c r="M28" s="11"/>
      <c r="N28" s="7"/>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454" t="e">
        <f ca="1">"Số tiền bằng chữ: "&amp;_xll.VND(M27)</f>
        <v>#NAME?</v>
      </c>
      <c r="B29" s="455"/>
      <c r="C29" s="455"/>
      <c r="D29" s="455"/>
      <c r="E29" s="455"/>
      <c r="F29" s="455"/>
      <c r="G29" s="455"/>
      <c r="H29" s="455"/>
      <c r="I29" s="455"/>
      <c r="J29" s="455"/>
      <c r="K29" s="455"/>
      <c r="L29" s="455"/>
      <c r="M29" s="455"/>
      <c r="N29" s="456"/>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hidden="1">
      <c r="A30" s="6"/>
      <c r="B30" s="2"/>
      <c r="C30" s="2"/>
      <c r="D30" s="2"/>
      <c r="E30" s="2"/>
      <c r="F30" s="48"/>
      <c r="G30" s="48"/>
      <c r="H30" s="48"/>
      <c r="I30" s="48"/>
      <c r="J30" s="48"/>
      <c r="K30" s="48"/>
      <c r="L30" s="48"/>
      <c r="M30" s="48"/>
      <c r="N30" s="49"/>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493"/>
      <c r="B31" s="494"/>
      <c r="C31" s="494"/>
      <c r="D31" s="494"/>
      <c r="E31" s="494"/>
      <c r="F31" s="494"/>
      <c r="G31" s="494"/>
      <c r="H31" s="494"/>
      <c r="I31" s="494"/>
      <c r="J31" s="494"/>
      <c r="K31" s="494"/>
      <c r="L31" s="494"/>
      <c r="M31" s="494"/>
      <c r="N31" s="495"/>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14"/>
      <c r="G32" s="14"/>
      <c r="H32" s="14"/>
      <c r="I32" s="14"/>
      <c r="J32" s="14"/>
      <c r="K32" s="14"/>
      <c r="L32" s="14"/>
      <c r="M32" s="14"/>
      <c r="N32" s="32"/>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20.25" customHeight="1">
      <c r="A33" s="496" t="s">
        <v>17</v>
      </c>
      <c r="B33" s="464"/>
      <c r="C33" s="464"/>
      <c r="D33" s="464"/>
      <c r="E33" s="464"/>
      <c r="F33" s="464"/>
      <c r="G33" s="464"/>
      <c r="H33" s="14"/>
      <c r="I33" s="14"/>
      <c r="J33" s="14"/>
      <c r="K33" s="497" t="s">
        <v>18</v>
      </c>
      <c r="L33" s="497"/>
      <c r="M33" s="497"/>
      <c r="N33" s="498"/>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c r="A34" s="488" t="s">
        <v>19</v>
      </c>
      <c r="B34" s="489"/>
      <c r="C34" s="489"/>
      <c r="D34" s="489"/>
      <c r="E34" s="489"/>
      <c r="F34" s="489"/>
      <c r="G34" s="489"/>
      <c r="H34" s="33"/>
      <c r="I34" s="33"/>
      <c r="J34" s="33"/>
      <c r="K34" s="490" t="s">
        <v>24</v>
      </c>
      <c r="L34" s="490"/>
      <c r="M34" s="490"/>
      <c r="N34" s="491"/>
      <c r="O34" s="34"/>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6"/>
      <c r="AR34" s="36"/>
      <c r="AS34" s="36"/>
      <c r="AT34" s="36"/>
      <c r="AU34" s="36"/>
      <c r="AV34" s="36"/>
      <c r="AW34" s="37"/>
      <c r="AX34" s="37"/>
      <c r="AY34" s="37"/>
      <c r="AZ34" s="37"/>
    </row>
    <row r="35" spans="1:52" ht="15.75">
      <c r="A35" s="6"/>
      <c r="B35" s="2"/>
      <c r="C35" s="2"/>
      <c r="D35" s="2"/>
      <c r="E35" s="2"/>
      <c r="F35" s="2"/>
      <c r="G35" s="2"/>
      <c r="H35" s="2"/>
      <c r="I35" s="2"/>
      <c r="J35" s="2"/>
      <c r="K35" s="11"/>
      <c r="L35" s="11"/>
      <c r="M35" s="11"/>
      <c r="N35" s="7"/>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496" t="s">
        <v>100</v>
      </c>
      <c r="B38" s="464"/>
      <c r="C38" s="464"/>
      <c r="D38" s="464"/>
      <c r="E38" s="464"/>
      <c r="F38" s="464"/>
      <c r="G38" s="464"/>
      <c r="H38" s="2"/>
      <c r="I38" s="2"/>
      <c r="J38" s="2"/>
      <c r="K38" s="466" t="s">
        <v>56</v>
      </c>
      <c r="L38" s="466"/>
      <c r="M38" s="466"/>
      <c r="N38" s="499"/>
    </row>
    <row r="39" spans="1:52" ht="15.75">
      <c r="A39" s="6"/>
      <c r="B39" s="2"/>
      <c r="C39" s="2"/>
      <c r="D39" s="2"/>
      <c r="E39" s="2"/>
      <c r="F39" s="2"/>
      <c r="G39" s="2"/>
      <c r="H39" s="2"/>
      <c r="I39" s="2"/>
      <c r="J39" s="2"/>
      <c r="K39" s="11"/>
      <c r="L39" s="11"/>
      <c r="M39" s="11"/>
      <c r="N39" s="7"/>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6.5" thickBot="1">
      <c r="A45" s="38"/>
      <c r="B45" s="39"/>
      <c r="C45" s="39"/>
      <c r="D45" s="39"/>
      <c r="E45" s="39"/>
      <c r="F45" s="39"/>
      <c r="G45" s="39"/>
      <c r="H45" s="39"/>
      <c r="I45" s="39"/>
      <c r="J45" s="39"/>
      <c r="K45" s="40"/>
      <c r="L45" s="40"/>
      <c r="M45" s="40"/>
      <c r="N45" s="41"/>
    </row>
    <row r="46" spans="1:52" ht="15.75" thickTop="1">
      <c r="A46" s="492"/>
      <c r="B46" s="492"/>
      <c r="C46" s="492"/>
      <c r="D46" s="492"/>
      <c r="E46" s="492"/>
      <c r="F46" s="492"/>
      <c r="G46" s="492"/>
      <c r="H46" s="492"/>
      <c r="I46" s="492"/>
      <c r="J46" s="492"/>
      <c r="K46" s="492"/>
      <c r="L46" s="492"/>
      <c r="M46" s="492"/>
      <c r="N46" s="492"/>
    </row>
  </sheetData>
  <mergeCells count="108">
    <mergeCell ref="AK4:AN4"/>
    <mergeCell ref="A5:N5"/>
    <mergeCell ref="H6:N6"/>
    <mergeCell ref="S6:T6"/>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B16:I16"/>
    <mergeCell ref="M16:N16"/>
    <mergeCell ref="P16:AF16"/>
    <mergeCell ref="AG16:AQ16"/>
    <mergeCell ref="AR16:AV16"/>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P17:AF17"/>
    <mergeCell ref="AG17:AQ17"/>
    <mergeCell ref="AR17:AV17"/>
    <mergeCell ref="B18:I18"/>
    <mergeCell ref="M18:N18"/>
    <mergeCell ref="P18:AF18"/>
    <mergeCell ref="AG18:AQ18"/>
    <mergeCell ref="AR18:AV18"/>
    <mergeCell ref="B20:I20"/>
    <mergeCell ref="M20:N20"/>
    <mergeCell ref="P20:AF20"/>
    <mergeCell ref="AG20:AQ20"/>
    <mergeCell ref="AR20:AV20"/>
    <mergeCell ref="B19:I19"/>
    <mergeCell ref="M19:N19"/>
    <mergeCell ref="P19:AF19"/>
    <mergeCell ref="AG19:AQ19"/>
    <mergeCell ref="AR19:AV19"/>
    <mergeCell ref="B23:I23"/>
    <mergeCell ref="M23:N23"/>
    <mergeCell ref="P23:AF23"/>
    <mergeCell ref="AG23:AQ23"/>
    <mergeCell ref="AR23:AV23"/>
    <mergeCell ref="B21:I21"/>
    <mergeCell ref="M21:N21"/>
    <mergeCell ref="P21:AF21"/>
    <mergeCell ref="AG21:AQ21"/>
    <mergeCell ref="AR21:AV21"/>
    <mergeCell ref="B22:I22"/>
    <mergeCell ref="M22:N22"/>
    <mergeCell ref="P22:AF22"/>
    <mergeCell ref="AG22:AQ22"/>
    <mergeCell ref="AR22:AV22"/>
    <mergeCell ref="B25:I25"/>
    <mergeCell ref="J25:L25"/>
    <mergeCell ref="M25:N25"/>
    <mergeCell ref="X25:AV25"/>
    <mergeCell ref="E26:F26"/>
    <mergeCell ref="J26:L26"/>
    <mergeCell ref="M26:N26"/>
    <mergeCell ref="B24:I24"/>
    <mergeCell ref="M24:N24"/>
    <mergeCell ref="P24:AF24"/>
    <mergeCell ref="AG24:AQ24"/>
    <mergeCell ref="AR24:AV24"/>
    <mergeCell ref="A34:G34"/>
    <mergeCell ref="K34:N34"/>
    <mergeCell ref="A38:G38"/>
    <mergeCell ref="K38:N38"/>
    <mergeCell ref="A46:N46"/>
    <mergeCell ref="J27:L27"/>
    <mergeCell ref="M27:N27"/>
    <mergeCell ref="A29:N29"/>
    <mergeCell ref="A31:N31"/>
    <mergeCell ref="A33:G33"/>
    <mergeCell ref="K33:N33"/>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topLeftCell="A4" zoomScale="120" zoomScaleNormal="120" workbookViewId="0">
      <selection activeCell="M20" sqref="M20:N2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46</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84"/>
      <c r="AE5" s="84"/>
      <c r="AF5" s="84"/>
      <c r="AG5" s="4"/>
      <c r="AH5" s="83"/>
      <c r="AI5" s="83"/>
      <c r="AJ5" s="4"/>
      <c r="AK5" s="75"/>
      <c r="AL5" s="75"/>
      <c r="AM5" s="75"/>
      <c r="AN5" s="75"/>
      <c r="AO5" s="4"/>
      <c r="AP5" s="4"/>
      <c r="AQ5" s="8"/>
      <c r="AR5" s="8"/>
      <c r="AS5" s="8"/>
      <c r="AT5" s="8"/>
      <c r="AU5" s="8"/>
      <c r="AV5" s="8"/>
    </row>
    <row r="6" spans="1:48" ht="15.75">
      <c r="A6" s="6"/>
      <c r="B6" s="2"/>
      <c r="C6" s="73"/>
      <c r="D6" s="2"/>
      <c r="E6" s="2"/>
      <c r="F6" s="2"/>
      <c r="G6" s="2"/>
      <c r="H6" s="448" t="s">
        <v>35</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73"/>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36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72"/>
      <c r="AI8" s="2"/>
      <c r="AJ8" s="2"/>
      <c r="AK8" s="2"/>
      <c r="AL8" s="2"/>
      <c r="AM8" s="2"/>
      <c r="AN8" s="2"/>
      <c r="AO8" s="2"/>
      <c r="AP8" s="2"/>
      <c r="AQ8" s="2"/>
      <c r="AR8" s="2"/>
      <c r="AS8" s="2"/>
      <c r="AT8" s="2"/>
      <c r="AU8" s="2"/>
      <c r="AV8" s="2"/>
    </row>
    <row r="9" spans="1:48" ht="20.25" customHeight="1">
      <c r="A9" s="454" t="s">
        <v>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38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73"/>
      <c r="D11" s="17"/>
      <c r="E11" s="17"/>
      <c r="F11" s="17"/>
      <c r="G11" s="17"/>
      <c r="H11" s="17"/>
      <c r="I11" s="18"/>
      <c r="J11" s="71"/>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73"/>
      <c r="D12" s="2"/>
      <c r="E12" s="2"/>
      <c r="F12" s="2"/>
      <c r="G12" s="2"/>
      <c r="H12" s="2"/>
      <c r="I12" s="11"/>
      <c r="J12" s="73"/>
      <c r="K12" s="11"/>
      <c r="L12" s="21"/>
      <c r="M12" s="21"/>
      <c r="N12" s="76"/>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79" t="s">
        <v>3</v>
      </c>
      <c r="K14" s="80" t="s">
        <v>4</v>
      </c>
      <c r="L14" s="80" t="s">
        <v>5</v>
      </c>
      <c r="M14" s="468" t="s">
        <v>6</v>
      </c>
      <c r="N14" s="469"/>
      <c r="O14" s="15"/>
      <c r="P14" s="82"/>
      <c r="Q14" s="82"/>
      <c r="R14" s="73"/>
      <c r="S14" s="73"/>
      <c r="T14" s="73"/>
      <c r="U14" s="73"/>
      <c r="V14" s="73"/>
      <c r="W14" s="73"/>
      <c r="X14" s="73"/>
      <c r="Y14" s="73"/>
      <c r="Z14" s="73"/>
      <c r="AA14" s="73"/>
      <c r="AB14" s="73"/>
      <c r="AC14" s="73"/>
      <c r="AD14" s="73"/>
      <c r="AE14" s="73"/>
      <c r="AF14" s="73"/>
      <c r="AG14" s="72"/>
      <c r="AH14" s="72"/>
      <c r="AI14" s="78"/>
      <c r="AJ14" s="78"/>
      <c r="AK14" s="78"/>
      <c r="AL14" s="78"/>
      <c r="AM14" s="77"/>
      <c r="AN14" s="77"/>
      <c r="AO14" s="77"/>
      <c r="AP14" s="77"/>
      <c r="AQ14" s="77"/>
      <c r="AR14" s="77"/>
      <c r="AS14" s="77"/>
      <c r="AT14" s="77"/>
      <c r="AU14" s="77"/>
      <c r="AV14" s="77"/>
    </row>
    <row r="15" spans="1:48" ht="15" customHeight="1">
      <c r="A15" s="23" t="s">
        <v>7</v>
      </c>
      <c r="B15" s="470" t="s">
        <v>8</v>
      </c>
      <c r="C15" s="467"/>
      <c r="D15" s="467"/>
      <c r="E15" s="467"/>
      <c r="F15" s="467"/>
      <c r="G15" s="467"/>
      <c r="H15" s="467"/>
      <c r="I15" s="467"/>
      <c r="J15" s="81"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29</v>
      </c>
      <c r="C16" s="440"/>
      <c r="D16" s="440"/>
      <c r="E16" s="440"/>
      <c r="F16" s="440"/>
      <c r="G16" s="440"/>
      <c r="H16" s="440"/>
      <c r="I16" s="441"/>
      <c r="J16" s="26" t="s">
        <v>32</v>
      </c>
      <c r="K16" s="45">
        <v>1300</v>
      </c>
      <c r="L16" s="56">
        <f>2650/1.1</f>
        <v>2409.090909090909</v>
      </c>
      <c r="M16" s="442">
        <f>K16*L16</f>
        <v>3131818.1818181816</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28</v>
      </c>
      <c r="C17" s="440"/>
      <c r="D17" s="440"/>
      <c r="E17" s="440"/>
      <c r="F17" s="440"/>
      <c r="G17" s="440"/>
      <c r="H17" s="440"/>
      <c r="I17" s="441"/>
      <c r="J17" s="26" t="s">
        <v>32</v>
      </c>
      <c r="K17" s="45">
        <v>1400</v>
      </c>
      <c r="L17" s="56">
        <f t="shared" ref="L17" si="0">2650/1.1</f>
        <v>2409.090909090909</v>
      </c>
      <c r="M17" s="442">
        <f t="shared" ref="M17" si="1">K17*L17</f>
        <v>3372727.2727272725</v>
      </c>
      <c r="N17" s="443"/>
      <c r="O17" s="16"/>
      <c r="P17" s="2"/>
      <c r="Q17" s="2"/>
      <c r="R17" s="2"/>
      <c r="S17" s="2"/>
      <c r="T17" s="2"/>
      <c r="U17" s="2"/>
      <c r="V17" s="2"/>
      <c r="W17" s="73"/>
      <c r="X17" s="73"/>
      <c r="Y17" s="73"/>
      <c r="Z17" s="2"/>
      <c r="AA17" s="2"/>
      <c r="AB17" s="2"/>
      <c r="AC17" s="2"/>
      <c r="AD17" s="2"/>
      <c r="AE17" s="2"/>
      <c r="AF17" s="2"/>
      <c r="AG17" s="2"/>
      <c r="AH17" s="2"/>
      <c r="AI17" s="2"/>
      <c r="AJ17" s="2"/>
      <c r="AK17" s="2"/>
      <c r="AL17" s="2"/>
      <c r="AM17" s="2"/>
      <c r="AN17" s="2"/>
      <c r="AO17" s="2"/>
      <c r="AP17" s="2"/>
      <c r="AQ17" s="2"/>
      <c r="AR17" s="74"/>
      <c r="AS17" s="75"/>
      <c r="AT17" s="75"/>
      <c r="AU17" s="75"/>
      <c r="AV17" s="75"/>
      <c r="AW17" s="27"/>
      <c r="AX17" s="27"/>
      <c r="AY17" s="27"/>
      <c r="AZ17" s="27"/>
    </row>
    <row r="18" spans="1:52" ht="15.75">
      <c r="A18" s="28"/>
      <c r="B18" s="483"/>
      <c r="C18" s="484"/>
      <c r="D18" s="484"/>
      <c r="E18" s="484"/>
      <c r="F18" s="484"/>
      <c r="G18" s="484"/>
      <c r="H18" s="484"/>
      <c r="I18" s="485"/>
      <c r="J18" s="29" t="s">
        <v>13</v>
      </c>
      <c r="K18" s="46" t="s">
        <v>13</v>
      </c>
      <c r="L18" s="44" t="s">
        <v>13</v>
      </c>
      <c r="M18" s="486" t="s">
        <v>13</v>
      </c>
      <c r="N18" s="487"/>
      <c r="O18" s="16" t="s">
        <v>13</v>
      </c>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1"/>
      <c r="B19" s="476"/>
      <c r="C19" s="476"/>
      <c r="D19" s="476"/>
      <c r="E19" s="476"/>
      <c r="F19" s="476"/>
      <c r="G19" s="476"/>
      <c r="H19" s="476"/>
      <c r="I19" s="476"/>
      <c r="J19" s="477" t="s">
        <v>14</v>
      </c>
      <c r="K19" s="477"/>
      <c r="L19" s="478"/>
      <c r="M19" s="479">
        <f>ROUND(SUM(M16:N18),0)</f>
        <v>6504545</v>
      </c>
      <c r="N19" s="480"/>
      <c r="O19" s="16" t="s">
        <v>13</v>
      </c>
      <c r="P19" s="3"/>
      <c r="Q19" s="2"/>
      <c r="R19" s="2"/>
      <c r="S19" s="2"/>
      <c r="T19" s="2"/>
      <c r="U19" s="2"/>
      <c r="V19" s="2"/>
      <c r="W19" s="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27"/>
      <c r="AX19" s="27"/>
      <c r="AY19" s="27"/>
      <c r="AZ19" s="27"/>
    </row>
    <row r="20" spans="1:52" ht="15.75">
      <c r="A20" s="1" t="s">
        <v>21</v>
      </c>
      <c r="B20" s="30"/>
      <c r="C20" s="47">
        <v>0.1</v>
      </c>
      <c r="D20" s="30"/>
      <c r="E20" s="481"/>
      <c r="F20" s="482"/>
      <c r="G20" s="30"/>
      <c r="H20" s="30"/>
      <c r="I20" s="30"/>
      <c r="J20" s="477" t="s">
        <v>15</v>
      </c>
      <c r="K20" s="477"/>
      <c r="L20" s="478"/>
      <c r="M20" s="479">
        <f>ROUND(M19*C20,0)</f>
        <v>650455</v>
      </c>
      <c r="N20" s="480"/>
      <c r="O20" s="15"/>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31"/>
      <c r="AR20" s="31"/>
      <c r="AS20" s="31"/>
      <c r="AT20" s="31"/>
      <c r="AU20" s="31"/>
      <c r="AV20" s="31"/>
      <c r="AW20" s="27"/>
      <c r="AX20" s="27"/>
      <c r="AY20" s="27"/>
      <c r="AZ20" s="27"/>
    </row>
    <row r="21" spans="1:52" ht="15.75">
      <c r="A21" s="1"/>
      <c r="B21" s="30"/>
      <c r="C21" s="30"/>
      <c r="D21" s="30"/>
      <c r="E21" s="30"/>
      <c r="F21" s="30"/>
      <c r="G21" s="30"/>
      <c r="H21" s="30"/>
      <c r="I21" s="30"/>
      <c r="J21" s="477" t="s">
        <v>16</v>
      </c>
      <c r="K21" s="477"/>
      <c r="L21" s="478"/>
      <c r="M21" s="479">
        <f>M19+M20</f>
        <v>7155000</v>
      </c>
      <c r="N21" s="480"/>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6"/>
      <c r="B22" s="2"/>
      <c r="C22" s="2"/>
      <c r="D22" s="2"/>
      <c r="E22" s="2"/>
      <c r="F22" s="2"/>
      <c r="G22" s="2"/>
      <c r="H22" s="2"/>
      <c r="I22" s="2"/>
      <c r="J22" s="2"/>
      <c r="K22" s="11"/>
      <c r="L22" s="11"/>
      <c r="M22" s="11"/>
      <c r="N22" s="7"/>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454" t="e">
        <f ca="1">"Số tiền bằng chữ: "&amp;_xll.VND(M21)</f>
        <v>#NAME?</v>
      </c>
      <c r="B23" s="455"/>
      <c r="C23" s="455"/>
      <c r="D23" s="455"/>
      <c r="E23" s="455"/>
      <c r="F23" s="455"/>
      <c r="G23" s="455"/>
      <c r="H23" s="455"/>
      <c r="I23" s="455"/>
      <c r="J23" s="455"/>
      <c r="K23" s="455"/>
      <c r="L23" s="455"/>
      <c r="M23" s="455"/>
      <c r="N23" s="456"/>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hidden="1">
      <c r="A24" s="6"/>
      <c r="B24" s="2"/>
      <c r="C24" s="2"/>
      <c r="D24" s="2"/>
      <c r="E24" s="2"/>
      <c r="F24" s="48"/>
      <c r="G24" s="48"/>
      <c r="H24" s="48"/>
      <c r="I24" s="48"/>
      <c r="J24" s="48"/>
      <c r="K24" s="48"/>
      <c r="L24" s="48"/>
      <c r="M24" s="48"/>
      <c r="N24" s="49"/>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493"/>
      <c r="B25" s="494"/>
      <c r="C25" s="494"/>
      <c r="D25" s="494"/>
      <c r="E25" s="494"/>
      <c r="F25" s="494"/>
      <c r="G25" s="494"/>
      <c r="H25" s="494"/>
      <c r="I25" s="494"/>
      <c r="J25" s="494"/>
      <c r="K25" s="494"/>
      <c r="L25" s="494"/>
      <c r="M25" s="494"/>
      <c r="N25" s="495"/>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6"/>
      <c r="B26" s="2"/>
      <c r="C26" s="2"/>
      <c r="D26" s="2"/>
      <c r="E26" s="2"/>
      <c r="F26" s="14"/>
      <c r="G26" s="14"/>
      <c r="H26" s="14"/>
      <c r="I26" s="14"/>
      <c r="J26" s="14"/>
      <c r="K26" s="14"/>
      <c r="L26" s="14"/>
      <c r="M26" s="14"/>
      <c r="N26" s="32"/>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20.25" customHeight="1">
      <c r="A27" s="496" t="s">
        <v>17</v>
      </c>
      <c r="B27" s="464"/>
      <c r="C27" s="464"/>
      <c r="D27" s="464"/>
      <c r="E27" s="464"/>
      <c r="F27" s="464"/>
      <c r="G27" s="464"/>
      <c r="H27" s="14"/>
      <c r="I27" s="14"/>
      <c r="J27" s="14"/>
      <c r="K27" s="497" t="s">
        <v>18</v>
      </c>
      <c r="L27" s="497"/>
      <c r="M27" s="497"/>
      <c r="N27" s="498"/>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488" t="s">
        <v>19</v>
      </c>
      <c r="B28" s="489"/>
      <c r="C28" s="489"/>
      <c r="D28" s="489"/>
      <c r="E28" s="489"/>
      <c r="F28" s="489"/>
      <c r="G28" s="489"/>
      <c r="H28" s="33"/>
      <c r="I28" s="33"/>
      <c r="J28" s="33"/>
      <c r="K28" s="490" t="s">
        <v>24</v>
      </c>
      <c r="L28" s="490"/>
      <c r="M28" s="490"/>
      <c r="N28" s="491"/>
      <c r="O28" s="34"/>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AR28" s="36"/>
      <c r="AS28" s="36"/>
      <c r="AT28" s="36"/>
      <c r="AU28" s="36"/>
      <c r="AV28" s="36"/>
      <c r="AW28" s="37"/>
      <c r="AX28" s="37"/>
      <c r="AY28" s="37"/>
      <c r="AZ28" s="37"/>
    </row>
    <row r="29" spans="1:52" ht="15.75">
      <c r="A29" s="6"/>
      <c r="B29" s="2"/>
      <c r="C29" s="2"/>
      <c r="D29" s="2"/>
      <c r="E29" s="2"/>
      <c r="F29" s="2"/>
      <c r="G29" s="2"/>
      <c r="H29" s="2"/>
      <c r="I29" s="2"/>
      <c r="J29" s="2"/>
      <c r="K29" s="11"/>
      <c r="L29" s="11"/>
      <c r="M29" s="11"/>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row>
    <row r="33" spans="1:14" ht="15.75">
      <c r="A33" s="6"/>
      <c r="B33" s="2"/>
      <c r="C33" s="2"/>
      <c r="D33" s="2"/>
      <c r="E33" s="2"/>
      <c r="F33" s="2"/>
      <c r="G33" s="2"/>
      <c r="H33" s="2"/>
      <c r="I33" s="2"/>
      <c r="J33" s="2"/>
      <c r="K33" s="11"/>
      <c r="L33" s="11"/>
      <c r="M33" s="11"/>
      <c r="N33" s="7"/>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5.75">
      <c r="A38" s="6"/>
      <c r="B38" s="2"/>
      <c r="C38" s="2"/>
      <c r="D38" s="2"/>
      <c r="E38" s="2"/>
      <c r="F38" s="2"/>
      <c r="G38" s="2"/>
      <c r="H38" s="2"/>
      <c r="I38" s="2"/>
      <c r="J38" s="2"/>
      <c r="K38" s="11"/>
      <c r="L38" s="11"/>
      <c r="M38" s="11"/>
      <c r="N38" s="7"/>
    </row>
    <row r="39" spans="1:14" ht="16.5" thickBot="1">
      <c r="A39" s="38"/>
      <c r="B39" s="39"/>
      <c r="C39" s="39"/>
      <c r="D39" s="39"/>
      <c r="E39" s="39"/>
      <c r="F39" s="39"/>
      <c r="G39" s="39"/>
      <c r="H39" s="39"/>
      <c r="I39" s="39"/>
      <c r="J39" s="39"/>
      <c r="K39" s="40"/>
      <c r="L39" s="40"/>
      <c r="M39" s="40"/>
      <c r="N39" s="41"/>
    </row>
    <row r="40" spans="1:14" ht="15.75" thickTop="1">
      <c r="A40" s="492"/>
      <c r="B40" s="492"/>
      <c r="C40" s="492"/>
      <c r="D40" s="492"/>
      <c r="E40" s="492"/>
      <c r="F40" s="492"/>
      <c r="G40" s="492"/>
      <c r="H40" s="492"/>
      <c r="I40" s="492"/>
      <c r="J40" s="492"/>
      <c r="K40" s="492"/>
      <c r="L40" s="492"/>
      <c r="M40" s="492"/>
      <c r="N40" s="492"/>
    </row>
  </sheetData>
  <mergeCells count="76">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AR15:AV15"/>
    <mergeCell ref="B16:I16"/>
    <mergeCell ref="M16:N16"/>
    <mergeCell ref="P16:Q16"/>
    <mergeCell ref="R16:AF16"/>
    <mergeCell ref="AG16:AH16"/>
    <mergeCell ref="AI16:AL16"/>
    <mergeCell ref="AM16:AQ16"/>
    <mergeCell ref="AR16:AV16"/>
    <mergeCell ref="P18:AF18"/>
    <mergeCell ref="AG18:AQ18"/>
    <mergeCell ref="AR18:AV18"/>
    <mergeCell ref="B19:I19"/>
    <mergeCell ref="J19:L19"/>
    <mergeCell ref="M19:N19"/>
    <mergeCell ref="X19:AV19"/>
    <mergeCell ref="B18:I18"/>
    <mergeCell ref="M18:N18"/>
    <mergeCell ref="A40:N40"/>
    <mergeCell ref="E20:F20"/>
    <mergeCell ref="J20:L20"/>
    <mergeCell ref="M20:N20"/>
    <mergeCell ref="J21:L21"/>
    <mergeCell ref="M21:N21"/>
    <mergeCell ref="A23:N23"/>
    <mergeCell ref="A25:N25"/>
    <mergeCell ref="A27:G27"/>
    <mergeCell ref="K27:N27"/>
    <mergeCell ref="A28:G28"/>
    <mergeCell ref="K28:N28"/>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O16" sqref="O16"/>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103</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91"/>
      <c r="AE5" s="191"/>
      <c r="AF5" s="191"/>
      <c r="AG5" s="4"/>
      <c r="AH5" s="190"/>
      <c r="AI5" s="190"/>
      <c r="AJ5" s="4"/>
      <c r="AK5" s="182"/>
      <c r="AL5" s="182"/>
      <c r="AM5" s="182"/>
      <c r="AN5" s="182"/>
      <c r="AO5" s="4"/>
      <c r="AP5" s="4"/>
      <c r="AQ5" s="8"/>
      <c r="AR5" s="8"/>
      <c r="AS5" s="8"/>
      <c r="AT5" s="8"/>
      <c r="AU5" s="8"/>
      <c r="AV5" s="8"/>
    </row>
    <row r="6" spans="1:52" ht="15.75">
      <c r="A6" s="6"/>
      <c r="B6" s="2"/>
      <c r="C6" s="181"/>
      <c r="D6" s="2"/>
      <c r="E6" s="2"/>
      <c r="F6" s="2"/>
      <c r="G6" s="2"/>
      <c r="H6" s="448" t="s">
        <v>104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81"/>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106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80"/>
      <c r="AI8" s="2"/>
      <c r="AJ8" s="2"/>
      <c r="AK8" s="2"/>
      <c r="AL8" s="2"/>
      <c r="AM8" s="2"/>
      <c r="AN8" s="2"/>
      <c r="AO8" s="2"/>
      <c r="AP8" s="2"/>
      <c r="AQ8" s="2"/>
      <c r="AR8" s="2"/>
      <c r="AS8" s="2"/>
      <c r="AT8" s="2"/>
      <c r="AU8" s="2"/>
      <c r="AV8" s="2"/>
    </row>
    <row r="9" spans="1:52" ht="20.25" customHeight="1">
      <c r="A9" s="454" t="s">
        <v>27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107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81"/>
      <c r="D11" s="17"/>
      <c r="E11" s="17"/>
      <c r="F11" s="17"/>
      <c r="G11" s="17"/>
      <c r="H11" s="17"/>
      <c r="I11" s="18"/>
      <c r="J11" s="179"/>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81"/>
      <c r="D12" s="2"/>
      <c r="E12" s="2"/>
      <c r="F12" s="2"/>
      <c r="G12" s="2"/>
      <c r="H12" s="2"/>
      <c r="I12" s="11"/>
      <c r="J12" s="181"/>
      <c r="K12" s="11"/>
      <c r="L12" s="21"/>
      <c r="M12" s="21"/>
      <c r="N12" s="183"/>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86" t="s">
        <v>3</v>
      </c>
      <c r="K14" s="187" t="s">
        <v>4</v>
      </c>
      <c r="L14" s="187" t="s">
        <v>5</v>
      </c>
      <c r="M14" s="468" t="s">
        <v>6</v>
      </c>
      <c r="N14" s="469"/>
      <c r="O14" s="15"/>
      <c r="P14" s="189"/>
      <c r="Q14" s="189"/>
      <c r="R14" s="181"/>
      <c r="S14" s="181"/>
      <c r="T14" s="181"/>
      <c r="U14" s="181"/>
      <c r="V14" s="181"/>
      <c r="W14" s="181"/>
      <c r="X14" s="181"/>
      <c r="Y14" s="181"/>
      <c r="Z14" s="181"/>
      <c r="AA14" s="181"/>
      <c r="AB14" s="181"/>
      <c r="AC14" s="181"/>
      <c r="AD14" s="181"/>
      <c r="AE14" s="181"/>
      <c r="AF14" s="181"/>
      <c r="AG14" s="180"/>
      <c r="AH14" s="180"/>
      <c r="AI14" s="185"/>
      <c r="AJ14" s="185"/>
      <c r="AK14" s="185"/>
      <c r="AL14" s="185"/>
      <c r="AM14" s="184"/>
      <c r="AN14" s="184"/>
      <c r="AO14" s="184"/>
      <c r="AP14" s="184"/>
      <c r="AQ14" s="184"/>
      <c r="AR14" s="184"/>
      <c r="AS14" s="184"/>
      <c r="AT14" s="184"/>
      <c r="AU14" s="184"/>
      <c r="AV14" s="184"/>
    </row>
    <row r="15" spans="1:52" ht="15" customHeight="1">
      <c r="A15" s="23" t="s">
        <v>7</v>
      </c>
      <c r="B15" s="470" t="s">
        <v>8</v>
      </c>
      <c r="C15" s="467"/>
      <c r="D15" s="467"/>
      <c r="E15" s="467"/>
      <c r="F15" s="467"/>
      <c r="G15" s="467"/>
      <c r="H15" s="467"/>
      <c r="I15" s="467"/>
      <c r="J15" s="188" t="s">
        <v>9</v>
      </c>
      <c r="K15" s="24" t="s">
        <v>10</v>
      </c>
      <c r="L15" s="24" t="s">
        <v>11</v>
      </c>
      <c r="M15" s="468" t="s">
        <v>12</v>
      </c>
      <c r="N15" s="469"/>
      <c r="O15" s="16">
        <f>SUM(K16:K25)</f>
        <v>12465</v>
      </c>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45</f>
        <v>45</v>
      </c>
      <c r="L16" s="178">
        <f t="shared" ref="L16:L24" si="0">2650/1.1</f>
        <v>2409.090909090909</v>
      </c>
      <c r="M16" s="500">
        <f t="shared" ref="M16:M25" si="1">L16*K16</f>
        <v>108409.09090909091</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20+120</f>
        <v>140</v>
      </c>
      <c r="L17" s="178">
        <f t="shared" si="0"/>
        <v>2409.090909090909</v>
      </c>
      <c r="M17" s="500">
        <f t="shared" si="1"/>
        <v>337272.72727272724</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120+250+2000</f>
        <v>2370</v>
      </c>
      <c r="L18" s="178">
        <f t="shared" si="0"/>
        <v>2409.090909090909</v>
      </c>
      <c r="M18" s="500">
        <f t="shared" si="1"/>
        <v>5709545.4545454541</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95+500+0</f>
        <v>595</v>
      </c>
      <c r="L19" s="178">
        <f t="shared" si="0"/>
        <v>2409.090909090909</v>
      </c>
      <c r="M19" s="500">
        <f t="shared" si="1"/>
        <v>1433409.0909090908</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29</v>
      </c>
      <c r="C20" s="484"/>
      <c r="D20" s="484"/>
      <c r="E20" s="484"/>
      <c r="F20" s="484"/>
      <c r="G20" s="484"/>
      <c r="H20" s="484"/>
      <c r="I20" s="485"/>
      <c r="J20" s="29" t="s">
        <v>32</v>
      </c>
      <c r="K20" s="46">
        <f>1800+300+5000</f>
        <v>7100</v>
      </c>
      <c r="L20" s="178">
        <f t="shared" si="0"/>
        <v>2409.090909090909</v>
      </c>
      <c r="M20" s="500">
        <f t="shared" ref="M20" si="2">L20*K20</f>
        <v>17104545.454545453</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140+300</f>
        <v>440</v>
      </c>
      <c r="L21" s="178">
        <f t="shared" si="0"/>
        <v>2409.090909090909</v>
      </c>
      <c r="M21" s="500">
        <f t="shared" si="1"/>
        <v>1060000</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42</v>
      </c>
      <c r="C22" s="484"/>
      <c r="D22" s="484"/>
      <c r="E22" s="484"/>
      <c r="F22" s="484"/>
      <c r="G22" s="484"/>
      <c r="H22" s="484"/>
      <c r="I22" s="485"/>
      <c r="J22" s="29" t="s">
        <v>32</v>
      </c>
      <c r="K22" s="46">
        <f>170+200</f>
        <v>370</v>
      </c>
      <c r="L22" s="178">
        <f t="shared" si="0"/>
        <v>2409.090909090909</v>
      </c>
      <c r="M22" s="500">
        <f t="shared" si="1"/>
        <v>891363.63636363635</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41</v>
      </c>
      <c r="C23" s="484"/>
      <c r="D23" s="484"/>
      <c r="E23" s="484"/>
      <c r="F23" s="484"/>
      <c r="G23" s="484"/>
      <c r="H23" s="484"/>
      <c r="I23" s="485"/>
      <c r="J23" s="29" t="s">
        <v>32</v>
      </c>
      <c r="K23" s="46">
        <f>35+100</f>
        <v>135</v>
      </c>
      <c r="L23" s="178">
        <f t="shared" si="0"/>
        <v>2409.090909090909</v>
      </c>
      <c r="M23" s="500">
        <f t="shared" si="1"/>
        <v>325227.27272727271</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26</v>
      </c>
      <c r="C24" s="484"/>
      <c r="D24" s="484"/>
      <c r="E24" s="484"/>
      <c r="F24" s="484"/>
      <c r="G24" s="484"/>
      <c r="H24" s="484"/>
      <c r="I24" s="485"/>
      <c r="J24" s="29" t="s">
        <v>32</v>
      </c>
      <c r="K24" s="46">
        <f>390+80+500</f>
        <v>970</v>
      </c>
      <c r="L24" s="178">
        <f t="shared" si="0"/>
        <v>2409.090909090909</v>
      </c>
      <c r="M24" s="500">
        <f t="shared" si="1"/>
        <v>2336818.1818181816</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25</v>
      </c>
      <c r="C25" s="484"/>
      <c r="D25" s="484"/>
      <c r="E25" s="484"/>
      <c r="F25" s="484"/>
      <c r="G25" s="484"/>
      <c r="H25" s="484"/>
      <c r="I25" s="485"/>
      <c r="J25" s="29" t="s">
        <v>32</v>
      </c>
      <c r="K25" s="46">
        <v>300</v>
      </c>
      <c r="L25" s="178">
        <f>750/1.1</f>
        <v>681.81818181818176</v>
      </c>
      <c r="M25" s="500">
        <f t="shared" si="1"/>
        <v>204545.45454545453</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29511136</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2951114</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32462250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105</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K4:AN4"/>
    <mergeCell ref="A5:N5"/>
    <mergeCell ref="H6:N6"/>
    <mergeCell ref="S6:T6"/>
    <mergeCell ref="B20:I20"/>
    <mergeCell ref="M20:N20"/>
    <mergeCell ref="P20:AF20"/>
    <mergeCell ref="AG20:AQ20"/>
    <mergeCell ref="AR20:AV20"/>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P17:AF17"/>
    <mergeCell ref="AG17:AQ17"/>
    <mergeCell ref="AR17:AV17"/>
    <mergeCell ref="B18:I18"/>
    <mergeCell ref="M18:N18"/>
    <mergeCell ref="P18:AF18"/>
    <mergeCell ref="AG18:AQ18"/>
    <mergeCell ref="AR18:AV18"/>
    <mergeCell ref="B19:I19"/>
    <mergeCell ref="M19:N19"/>
    <mergeCell ref="P19:AF19"/>
    <mergeCell ref="AG19:AQ19"/>
    <mergeCell ref="AR19:AV19"/>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J26:L26"/>
    <mergeCell ref="M26:N26"/>
    <mergeCell ref="X26:AV26"/>
    <mergeCell ref="E27:F27"/>
    <mergeCell ref="J27:L27"/>
    <mergeCell ref="M27:N27"/>
    <mergeCell ref="A35:G35"/>
    <mergeCell ref="K35:N35"/>
    <mergeCell ref="A39:G39"/>
    <mergeCell ref="K39:N39"/>
    <mergeCell ref="A47:N47"/>
    <mergeCell ref="J28:L28"/>
    <mergeCell ref="M28:N28"/>
    <mergeCell ref="A30:N30"/>
    <mergeCell ref="A32:N32"/>
    <mergeCell ref="A34:G34"/>
    <mergeCell ref="K34:N3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4" zoomScale="120" zoomScaleNormal="120" workbookViewId="0">
      <selection activeCell="A13" sqref="A13:N13"/>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108</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96"/>
      <c r="AE5" s="196"/>
      <c r="AF5" s="196"/>
      <c r="AG5" s="4"/>
      <c r="AH5" s="192"/>
      <c r="AI5" s="192"/>
      <c r="AJ5" s="4"/>
      <c r="AK5" s="193"/>
      <c r="AL5" s="193"/>
      <c r="AM5" s="193"/>
      <c r="AN5" s="193"/>
      <c r="AO5" s="4"/>
      <c r="AP5" s="4"/>
      <c r="AQ5" s="8"/>
      <c r="AR5" s="8"/>
      <c r="AS5" s="8"/>
      <c r="AT5" s="8"/>
      <c r="AU5" s="8"/>
      <c r="AV5" s="8"/>
    </row>
    <row r="6" spans="1:52" ht="15.75">
      <c r="A6" s="6"/>
      <c r="B6" s="2"/>
      <c r="C6" s="194"/>
      <c r="D6" s="2"/>
      <c r="E6" s="2"/>
      <c r="F6" s="2"/>
      <c r="G6" s="2"/>
      <c r="H6" s="448" t="s">
        <v>104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9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109</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97"/>
      <c r="AI8" s="2"/>
      <c r="AJ8" s="2"/>
      <c r="AK8" s="2"/>
      <c r="AL8" s="2"/>
      <c r="AM8" s="2"/>
      <c r="AN8" s="2"/>
      <c r="AO8" s="2"/>
      <c r="AP8" s="2"/>
      <c r="AQ8" s="2"/>
      <c r="AR8" s="2"/>
      <c r="AS8" s="2"/>
      <c r="AT8" s="2"/>
      <c r="AU8" s="2"/>
      <c r="AV8" s="2"/>
    </row>
    <row r="9" spans="1:52" ht="20.25" customHeight="1">
      <c r="A9" s="454" t="s">
        <v>110</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116</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94"/>
      <c r="D11" s="17"/>
      <c r="E11" s="17"/>
      <c r="F11" s="17"/>
      <c r="G11" s="17"/>
      <c r="H11" s="17"/>
      <c r="I11" s="18"/>
      <c r="J11" s="20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94"/>
      <c r="D12" s="2"/>
      <c r="E12" s="2"/>
      <c r="F12" s="2"/>
      <c r="G12" s="2"/>
      <c r="H12" s="2"/>
      <c r="I12" s="11"/>
      <c r="J12" s="194"/>
      <c r="K12" s="11"/>
      <c r="L12" s="21"/>
      <c r="M12" s="21"/>
      <c r="N12" s="19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00" t="s">
        <v>3</v>
      </c>
      <c r="K14" s="201" t="s">
        <v>4</v>
      </c>
      <c r="L14" s="201" t="s">
        <v>5</v>
      </c>
      <c r="M14" s="468" t="s">
        <v>6</v>
      </c>
      <c r="N14" s="469"/>
      <c r="O14" s="15"/>
      <c r="P14" s="203"/>
      <c r="Q14" s="203"/>
      <c r="R14" s="194"/>
      <c r="S14" s="194"/>
      <c r="T14" s="194"/>
      <c r="U14" s="194"/>
      <c r="V14" s="194"/>
      <c r="W14" s="194"/>
      <c r="X14" s="194"/>
      <c r="Y14" s="194"/>
      <c r="Z14" s="194"/>
      <c r="AA14" s="194"/>
      <c r="AB14" s="194"/>
      <c r="AC14" s="194"/>
      <c r="AD14" s="194"/>
      <c r="AE14" s="194"/>
      <c r="AF14" s="194"/>
      <c r="AG14" s="197"/>
      <c r="AH14" s="197"/>
      <c r="AI14" s="198"/>
      <c r="AJ14" s="198"/>
      <c r="AK14" s="198"/>
      <c r="AL14" s="198"/>
      <c r="AM14" s="199"/>
      <c r="AN14" s="199"/>
      <c r="AO14" s="199"/>
      <c r="AP14" s="199"/>
      <c r="AQ14" s="199"/>
      <c r="AR14" s="199"/>
      <c r="AS14" s="199"/>
      <c r="AT14" s="199"/>
      <c r="AU14" s="199"/>
      <c r="AV14" s="199"/>
    </row>
    <row r="15" spans="1:52" ht="15" customHeight="1">
      <c r="A15" s="23" t="s">
        <v>7</v>
      </c>
      <c r="B15" s="470" t="s">
        <v>8</v>
      </c>
      <c r="C15" s="467"/>
      <c r="D15" s="467"/>
      <c r="E15" s="467"/>
      <c r="F15" s="467"/>
      <c r="G15" s="467"/>
      <c r="H15" s="467"/>
      <c r="I15" s="467"/>
      <c r="J15" s="202"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105</f>
        <v>105</v>
      </c>
      <c r="L16" s="178">
        <f t="shared" ref="L16:L25" si="0">2650/1.1</f>
        <v>2409.090909090909</v>
      </c>
      <c r="M16" s="500">
        <f t="shared" ref="M16:M26" si="1">L16*K16</f>
        <v>252954.54545454544</v>
      </c>
      <c r="N16" s="501"/>
      <c r="O16" s="16">
        <f>SUM(K16:K26)</f>
        <v>9839</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50+550</f>
        <v>600</v>
      </c>
      <c r="L17" s="178">
        <f t="shared" si="0"/>
        <v>2409.090909090909</v>
      </c>
      <c r="M17" s="500">
        <f t="shared" si="1"/>
        <v>1445454.5454545454</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3000+40+50</f>
        <v>3090</v>
      </c>
      <c r="L18" s="178">
        <f t="shared" si="0"/>
        <v>2409.090909090909</v>
      </c>
      <c r="M18" s="500">
        <f t="shared" si="1"/>
        <v>7444090.9090909092</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50+50+500</f>
        <v>600</v>
      </c>
      <c r="L19" s="178">
        <f t="shared" si="0"/>
        <v>2409.090909090909</v>
      </c>
      <c r="M19" s="500">
        <f t="shared" si="1"/>
        <v>1445454.5454545454</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29</v>
      </c>
      <c r="C20" s="484"/>
      <c r="D20" s="484"/>
      <c r="E20" s="484"/>
      <c r="F20" s="484"/>
      <c r="G20" s="484"/>
      <c r="H20" s="484"/>
      <c r="I20" s="485"/>
      <c r="J20" s="29" t="s">
        <v>32</v>
      </c>
      <c r="K20" s="46">
        <f>1000+55+445</f>
        <v>1500</v>
      </c>
      <c r="L20" s="178">
        <f t="shared" si="0"/>
        <v>2409.090909090909</v>
      </c>
      <c r="M20" s="500">
        <f t="shared" ref="M20" si="2">L20*K20</f>
        <v>3613636.3636363633</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1000+70+330</f>
        <v>1400</v>
      </c>
      <c r="L21" s="178">
        <f t="shared" si="0"/>
        <v>2409.090909090909</v>
      </c>
      <c r="M21" s="500">
        <f t="shared" si="1"/>
        <v>3372727.2727272725</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42</v>
      </c>
      <c r="C22" s="484"/>
      <c r="D22" s="484"/>
      <c r="E22" s="484"/>
      <c r="F22" s="484"/>
      <c r="G22" s="484"/>
      <c r="H22" s="484"/>
      <c r="I22" s="485"/>
      <c r="J22" s="29" t="s">
        <v>32</v>
      </c>
      <c r="K22" s="46">
        <f>500+1+0</f>
        <v>501</v>
      </c>
      <c r="L22" s="178">
        <f t="shared" si="0"/>
        <v>2409.090909090909</v>
      </c>
      <c r="M22" s="500">
        <f t="shared" si="1"/>
        <v>1206954.5454545454</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1+4</f>
        <v>5</v>
      </c>
      <c r="L23" s="178">
        <f t="shared" si="0"/>
        <v>2409.090909090909</v>
      </c>
      <c r="M23" s="500">
        <f t="shared" si="1"/>
        <v>12045.454545454544</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500+10</f>
        <v>510</v>
      </c>
      <c r="L24" s="178">
        <f t="shared" si="0"/>
        <v>2409.090909090909</v>
      </c>
      <c r="M24" s="500">
        <f t="shared" si="1"/>
        <v>1228636.3636363635</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26</v>
      </c>
      <c r="C25" s="484"/>
      <c r="D25" s="484"/>
      <c r="E25" s="484"/>
      <c r="F25" s="484"/>
      <c r="G25" s="484"/>
      <c r="H25" s="484"/>
      <c r="I25" s="485"/>
      <c r="J25" s="29" t="s">
        <v>32</v>
      </c>
      <c r="K25" s="46">
        <f>1000+80+48</f>
        <v>1128</v>
      </c>
      <c r="L25" s="178">
        <f t="shared" si="0"/>
        <v>2409.090909090909</v>
      </c>
      <c r="M25" s="500">
        <f t="shared" si="1"/>
        <v>2717454.5454545454</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25</v>
      </c>
      <c r="C26" s="484"/>
      <c r="D26" s="484"/>
      <c r="E26" s="484"/>
      <c r="F26" s="484"/>
      <c r="G26" s="484"/>
      <c r="H26" s="484"/>
      <c r="I26" s="485"/>
      <c r="J26" s="29" t="s">
        <v>32</v>
      </c>
      <c r="K26" s="46">
        <f>400</f>
        <v>400</v>
      </c>
      <c r="L26" s="178">
        <f>750/1.1</f>
        <v>681.81818181818176</v>
      </c>
      <c r="M26" s="500">
        <f t="shared" si="1"/>
        <v>272727.27272727271</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23012136</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2301214</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25313350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111</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8">
    <mergeCell ref="X27:AV27"/>
    <mergeCell ref="E28:F28"/>
    <mergeCell ref="J28:L28"/>
    <mergeCell ref="M28:N28"/>
    <mergeCell ref="B26:I26"/>
    <mergeCell ref="A36:G36"/>
    <mergeCell ref="K36:N36"/>
    <mergeCell ref="A40:G40"/>
    <mergeCell ref="K40:N40"/>
    <mergeCell ref="P26:AF26"/>
    <mergeCell ref="AG26:AQ26"/>
    <mergeCell ref="AR26:AV26"/>
    <mergeCell ref="A48:N48"/>
    <mergeCell ref="B20:I20"/>
    <mergeCell ref="M20:N20"/>
    <mergeCell ref="J29:L29"/>
    <mergeCell ref="M29:N29"/>
    <mergeCell ref="A31:N31"/>
    <mergeCell ref="A33:N33"/>
    <mergeCell ref="A35:G35"/>
    <mergeCell ref="K35:N35"/>
    <mergeCell ref="B27:I27"/>
    <mergeCell ref="J27:L27"/>
    <mergeCell ref="M27:N27"/>
    <mergeCell ref="M26:N26"/>
    <mergeCell ref="B25:I25"/>
    <mergeCell ref="M25:N25"/>
    <mergeCell ref="B22:I22"/>
    <mergeCell ref="M22:N22"/>
    <mergeCell ref="P25:AF25"/>
    <mergeCell ref="AG25:AQ25"/>
    <mergeCell ref="AR25:AV25"/>
    <mergeCell ref="B24:I24"/>
    <mergeCell ref="M24:N24"/>
    <mergeCell ref="P24:AF24"/>
    <mergeCell ref="AG24:AQ24"/>
    <mergeCell ref="AR24:AV24"/>
    <mergeCell ref="B23:I23"/>
    <mergeCell ref="M23:N23"/>
    <mergeCell ref="P23:AF23"/>
    <mergeCell ref="AG23:AQ23"/>
    <mergeCell ref="AR23:AV23"/>
    <mergeCell ref="P22:AF22"/>
    <mergeCell ref="AG22:AQ22"/>
    <mergeCell ref="AR22:AV22"/>
    <mergeCell ref="B19:I19"/>
    <mergeCell ref="M19:N19"/>
    <mergeCell ref="P19:AF19"/>
    <mergeCell ref="AG19:AQ19"/>
    <mergeCell ref="AR19:AV19"/>
    <mergeCell ref="B21:I21"/>
    <mergeCell ref="M21:N21"/>
    <mergeCell ref="P21:AF21"/>
    <mergeCell ref="AG21:AQ21"/>
    <mergeCell ref="AR21:AV21"/>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zoomScale="120" zoomScaleNormal="120" workbookViewId="0">
      <selection activeCell="A34" sqref="A34"/>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112</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96"/>
      <c r="AE5" s="196"/>
      <c r="AF5" s="196"/>
      <c r="AG5" s="4"/>
      <c r="AH5" s="192"/>
      <c r="AI5" s="192"/>
      <c r="AJ5" s="4"/>
      <c r="AK5" s="193"/>
      <c r="AL5" s="193"/>
      <c r="AM5" s="193"/>
      <c r="AN5" s="193"/>
      <c r="AO5" s="4"/>
      <c r="AP5" s="4"/>
      <c r="AQ5" s="8"/>
      <c r="AR5" s="8"/>
      <c r="AS5" s="8"/>
      <c r="AT5" s="8"/>
      <c r="AU5" s="8"/>
      <c r="AV5" s="8"/>
    </row>
    <row r="6" spans="1:52" ht="15.75">
      <c r="A6" s="6"/>
      <c r="B6" s="2"/>
      <c r="C6" s="194"/>
      <c r="D6" s="2"/>
      <c r="E6" s="2"/>
      <c r="F6" s="2"/>
      <c r="G6" s="2"/>
      <c r="H6" s="448" t="s">
        <v>104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9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36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97"/>
      <c r="AI8" s="2"/>
      <c r="AJ8" s="2"/>
      <c r="AK8" s="2"/>
      <c r="AL8" s="2"/>
      <c r="AM8" s="2"/>
      <c r="AN8" s="2"/>
      <c r="AO8" s="2"/>
      <c r="AP8" s="2"/>
      <c r="AQ8" s="2"/>
      <c r="AR8" s="2"/>
      <c r="AS8" s="2"/>
      <c r="AT8" s="2"/>
      <c r="AU8" s="2"/>
      <c r="AV8" s="2"/>
    </row>
    <row r="9" spans="1:52" ht="20.25" customHeight="1">
      <c r="A9" s="454" t="s">
        <v>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113</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94"/>
      <c r="D11" s="17"/>
      <c r="E11" s="17"/>
      <c r="F11" s="17"/>
      <c r="G11" s="17"/>
      <c r="H11" s="17"/>
      <c r="I11" s="18"/>
      <c r="J11" s="20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94"/>
      <c r="D12" s="2"/>
      <c r="E12" s="2"/>
      <c r="F12" s="2"/>
      <c r="G12" s="2"/>
      <c r="H12" s="2"/>
      <c r="I12" s="11"/>
      <c r="J12" s="194"/>
      <c r="K12" s="11"/>
      <c r="L12" s="21"/>
      <c r="M12" s="21"/>
      <c r="N12" s="19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00" t="s">
        <v>3</v>
      </c>
      <c r="K14" s="201" t="s">
        <v>4</v>
      </c>
      <c r="L14" s="201" t="s">
        <v>5</v>
      </c>
      <c r="M14" s="468" t="s">
        <v>6</v>
      </c>
      <c r="N14" s="469"/>
      <c r="O14" s="15"/>
      <c r="P14" s="203"/>
      <c r="Q14" s="203"/>
      <c r="R14" s="194"/>
      <c r="S14" s="194"/>
      <c r="T14" s="194"/>
      <c r="U14" s="194"/>
      <c r="V14" s="194"/>
      <c r="W14" s="194"/>
      <c r="X14" s="194"/>
      <c r="Y14" s="194"/>
      <c r="Z14" s="194"/>
      <c r="AA14" s="194"/>
      <c r="AB14" s="194"/>
      <c r="AC14" s="194"/>
      <c r="AD14" s="194"/>
      <c r="AE14" s="194"/>
      <c r="AF14" s="194"/>
      <c r="AG14" s="197"/>
      <c r="AH14" s="197"/>
      <c r="AI14" s="198"/>
      <c r="AJ14" s="198"/>
      <c r="AK14" s="198"/>
      <c r="AL14" s="198"/>
      <c r="AM14" s="199"/>
      <c r="AN14" s="199"/>
      <c r="AO14" s="199"/>
      <c r="AP14" s="199"/>
      <c r="AQ14" s="199"/>
      <c r="AR14" s="199"/>
      <c r="AS14" s="199"/>
      <c r="AT14" s="199"/>
      <c r="AU14" s="199"/>
      <c r="AV14" s="199"/>
    </row>
    <row r="15" spans="1:52" ht="15" customHeight="1">
      <c r="A15" s="23" t="s">
        <v>7</v>
      </c>
      <c r="B15" s="470" t="s">
        <v>8</v>
      </c>
      <c r="C15" s="467"/>
      <c r="D15" s="467"/>
      <c r="E15" s="467"/>
      <c r="F15" s="467"/>
      <c r="G15" s="467"/>
      <c r="H15" s="467"/>
      <c r="I15" s="467"/>
      <c r="J15" s="202"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28</v>
      </c>
      <c r="C16" s="484"/>
      <c r="D16" s="484"/>
      <c r="E16" s="484"/>
      <c r="F16" s="484"/>
      <c r="G16" s="484"/>
      <c r="H16" s="484"/>
      <c r="I16" s="485"/>
      <c r="J16" s="29" t="s">
        <v>32</v>
      </c>
      <c r="K16" s="46">
        <v>10000</v>
      </c>
      <c r="L16" s="178">
        <f t="shared" ref="L16:L19" si="0">2650/1.1</f>
        <v>2409.090909090909</v>
      </c>
      <c r="M16" s="500">
        <f t="shared" ref="M16:M19" si="1">L16*K16</f>
        <v>24090909.09090909</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114</v>
      </c>
      <c r="C17" s="484"/>
      <c r="D17" s="484"/>
      <c r="E17" s="484"/>
      <c r="F17" s="484"/>
      <c r="G17" s="484"/>
      <c r="H17" s="484"/>
      <c r="I17" s="485"/>
      <c r="J17" s="29" t="s">
        <v>32</v>
      </c>
      <c r="K17" s="46">
        <v>10000</v>
      </c>
      <c r="L17" s="178">
        <f t="shared" si="0"/>
        <v>2409.090909090909</v>
      </c>
      <c r="M17" s="500">
        <f t="shared" si="1"/>
        <v>24090909.09090909</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41</v>
      </c>
      <c r="C18" s="484"/>
      <c r="D18" s="484"/>
      <c r="E18" s="484"/>
      <c r="F18" s="484"/>
      <c r="G18" s="484"/>
      <c r="H18" s="484"/>
      <c r="I18" s="485"/>
      <c r="J18" s="29" t="s">
        <v>32</v>
      </c>
      <c r="K18" s="46">
        <v>2000</v>
      </c>
      <c r="L18" s="178">
        <f t="shared" si="0"/>
        <v>2409.090909090909</v>
      </c>
      <c r="M18" s="500">
        <f t="shared" si="1"/>
        <v>4818181.8181818184</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69</v>
      </c>
      <c r="C19" s="484"/>
      <c r="D19" s="484"/>
      <c r="E19" s="484"/>
      <c r="F19" s="484"/>
      <c r="G19" s="484"/>
      <c r="H19" s="484"/>
      <c r="I19" s="485"/>
      <c r="J19" s="29" t="s">
        <v>32</v>
      </c>
      <c r="K19" s="46">
        <v>5000</v>
      </c>
      <c r="L19" s="178">
        <f t="shared" si="0"/>
        <v>2409.090909090909</v>
      </c>
      <c r="M19" s="500">
        <f t="shared" si="1"/>
        <v>12045454.545454545</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1"/>
      <c r="B20" s="476"/>
      <c r="C20" s="476"/>
      <c r="D20" s="476"/>
      <c r="E20" s="476"/>
      <c r="F20" s="476"/>
      <c r="G20" s="476"/>
      <c r="H20" s="476"/>
      <c r="I20" s="476"/>
      <c r="J20" s="477" t="s">
        <v>14</v>
      </c>
      <c r="K20" s="477"/>
      <c r="L20" s="478"/>
      <c r="M20" s="479">
        <f>ROUND(SUM(M16:N19),0)</f>
        <v>65045455</v>
      </c>
      <c r="N20" s="480"/>
      <c r="O20" s="16" t="s">
        <v>13</v>
      </c>
      <c r="P20" s="3"/>
      <c r="Q20" s="2"/>
      <c r="R20" s="2"/>
      <c r="S20" s="2"/>
      <c r="T20" s="2"/>
      <c r="U20" s="2"/>
      <c r="V20" s="2"/>
      <c r="W20" s="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27"/>
      <c r="AX20" s="27"/>
      <c r="AY20" s="27"/>
      <c r="AZ20" s="27"/>
    </row>
    <row r="21" spans="1:52" ht="15.75">
      <c r="A21" s="1" t="s">
        <v>21</v>
      </c>
      <c r="B21" s="30"/>
      <c r="C21" s="47">
        <v>0.1</v>
      </c>
      <c r="D21" s="30"/>
      <c r="E21" s="481"/>
      <c r="F21" s="482"/>
      <c r="G21" s="30"/>
      <c r="H21" s="30"/>
      <c r="I21" s="30"/>
      <c r="J21" s="477" t="s">
        <v>15</v>
      </c>
      <c r="K21" s="477"/>
      <c r="L21" s="478"/>
      <c r="M21" s="479">
        <f>ROUND(M20*C21,0)</f>
        <v>6504546</v>
      </c>
      <c r="N21" s="480"/>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1"/>
      <c r="B22" s="30"/>
      <c r="C22" s="30"/>
      <c r="D22" s="30"/>
      <c r="E22" s="30"/>
      <c r="F22" s="30"/>
      <c r="G22" s="30"/>
      <c r="H22" s="30"/>
      <c r="I22" s="30"/>
      <c r="J22" s="477" t="s">
        <v>16</v>
      </c>
      <c r="K22" s="477"/>
      <c r="L22" s="478"/>
      <c r="M22" s="479">
        <f>M20+M21</f>
        <v>71550001</v>
      </c>
      <c r="N22" s="480"/>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6"/>
      <c r="B23" s="2"/>
      <c r="C23" s="2"/>
      <c r="D23" s="2"/>
      <c r="E23" s="2"/>
      <c r="F23" s="2"/>
      <c r="G23" s="2"/>
      <c r="H23" s="2"/>
      <c r="I23" s="2"/>
      <c r="J23" s="2"/>
      <c r="K23" s="11"/>
      <c r="L23" s="11"/>
      <c r="M23" s="11"/>
      <c r="N23" s="7"/>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454" t="e">
        <f ca="1">"Số tiền bằng chữ: "&amp;_xll.VND(M22)</f>
        <v>#NAME?</v>
      </c>
      <c r="B24" s="455"/>
      <c r="C24" s="455"/>
      <c r="D24" s="455"/>
      <c r="E24" s="455"/>
      <c r="F24" s="455"/>
      <c r="G24" s="455"/>
      <c r="H24" s="455"/>
      <c r="I24" s="455"/>
      <c r="J24" s="455"/>
      <c r="K24" s="455"/>
      <c r="L24" s="455"/>
      <c r="M24" s="455"/>
      <c r="N24" s="456"/>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6"/>
      <c r="B25" s="2"/>
      <c r="C25" s="2"/>
      <c r="D25" s="2"/>
      <c r="E25" s="2"/>
      <c r="F25" s="48"/>
      <c r="G25" s="48"/>
      <c r="H25" s="48"/>
      <c r="I25" s="48"/>
      <c r="J25" s="48"/>
      <c r="K25" s="48"/>
      <c r="L25" s="48"/>
      <c r="M25" s="48"/>
      <c r="N25" s="49"/>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493"/>
      <c r="B26" s="494"/>
      <c r="C26" s="494"/>
      <c r="D26" s="494"/>
      <c r="E26" s="494"/>
      <c r="F26" s="494"/>
      <c r="G26" s="494"/>
      <c r="H26" s="494"/>
      <c r="I26" s="494"/>
      <c r="J26" s="494"/>
      <c r="K26" s="494"/>
      <c r="L26" s="494"/>
      <c r="M26" s="494"/>
      <c r="N26" s="495"/>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6"/>
      <c r="B27" s="2"/>
      <c r="C27" s="2"/>
      <c r="D27" s="2"/>
      <c r="E27" s="2"/>
      <c r="F27" s="14"/>
      <c r="G27" s="14"/>
      <c r="H27" s="14"/>
      <c r="I27" s="14"/>
      <c r="J27" s="14"/>
      <c r="K27" s="14"/>
      <c r="L27" s="14"/>
      <c r="M27" s="14"/>
      <c r="N27" s="32"/>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20.25" customHeight="1">
      <c r="A28" s="496" t="s">
        <v>17</v>
      </c>
      <c r="B28" s="464"/>
      <c r="C28" s="464"/>
      <c r="D28" s="464"/>
      <c r="E28" s="464"/>
      <c r="F28" s="464"/>
      <c r="G28" s="464"/>
      <c r="H28" s="14"/>
      <c r="I28" s="14"/>
      <c r="J28" s="14"/>
      <c r="K28" s="497" t="s">
        <v>18</v>
      </c>
      <c r="L28" s="497"/>
      <c r="M28" s="497"/>
      <c r="N28" s="498"/>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488" t="s">
        <v>19</v>
      </c>
      <c r="B29" s="489"/>
      <c r="C29" s="489"/>
      <c r="D29" s="489"/>
      <c r="E29" s="489"/>
      <c r="F29" s="489"/>
      <c r="G29" s="489"/>
      <c r="H29" s="33"/>
      <c r="I29" s="33"/>
      <c r="J29" s="33"/>
      <c r="K29" s="490" t="s">
        <v>24</v>
      </c>
      <c r="L29" s="490"/>
      <c r="M29" s="490"/>
      <c r="N29" s="491"/>
      <c r="O29" s="34"/>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36"/>
      <c r="AU29" s="36"/>
      <c r="AV29" s="36"/>
      <c r="AW29" s="37"/>
      <c r="AX29" s="37"/>
      <c r="AY29" s="37"/>
      <c r="AZ29" s="37"/>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14" ht="15.75">
      <c r="A33" s="496" t="s">
        <v>115</v>
      </c>
      <c r="B33" s="464"/>
      <c r="C33" s="464"/>
      <c r="D33" s="464"/>
      <c r="E33" s="464"/>
      <c r="F33" s="464"/>
      <c r="G33" s="464"/>
      <c r="H33" s="2"/>
      <c r="I33" s="2"/>
      <c r="J33" s="2"/>
      <c r="K33" s="466" t="s">
        <v>56</v>
      </c>
      <c r="L33" s="466"/>
      <c r="M33" s="466"/>
      <c r="N33" s="499"/>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5.75">
      <c r="A38" s="6"/>
      <c r="B38" s="2"/>
      <c r="C38" s="2"/>
      <c r="D38" s="2"/>
      <c r="E38" s="2"/>
      <c r="F38" s="2"/>
      <c r="G38" s="2"/>
      <c r="H38" s="2"/>
      <c r="I38" s="2"/>
      <c r="J38" s="2"/>
      <c r="K38" s="11"/>
      <c r="L38" s="11"/>
      <c r="M38" s="11"/>
      <c r="N38" s="7"/>
    </row>
    <row r="39" spans="1:14" ht="15.75">
      <c r="A39" s="6"/>
      <c r="B39" s="2"/>
      <c r="C39" s="2"/>
      <c r="D39" s="2"/>
      <c r="E39" s="2"/>
      <c r="F39" s="2"/>
      <c r="G39" s="2"/>
      <c r="H39" s="2"/>
      <c r="I39" s="2"/>
      <c r="J39" s="2"/>
      <c r="K39" s="11"/>
      <c r="L39" s="11"/>
      <c r="M39" s="11"/>
      <c r="N39" s="7"/>
    </row>
    <row r="40" spans="1:14" ht="16.5" thickBot="1">
      <c r="A40" s="38"/>
      <c r="B40" s="39"/>
      <c r="C40" s="39"/>
      <c r="D40" s="39"/>
      <c r="E40" s="39"/>
      <c r="F40" s="39"/>
      <c r="G40" s="39"/>
      <c r="H40" s="39"/>
      <c r="I40" s="39"/>
      <c r="J40" s="39"/>
      <c r="K40" s="40"/>
      <c r="L40" s="40"/>
      <c r="M40" s="40"/>
      <c r="N40" s="41"/>
    </row>
    <row r="41" spans="1:14" ht="15.75" thickTop="1">
      <c r="A41" s="492"/>
      <c r="B41" s="492"/>
      <c r="C41" s="492"/>
      <c r="D41" s="492"/>
      <c r="E41" s="492"/>
      <c r="F41" s="492"/>
      <c r="G41" s="492"/>
      <c r="H41" s="492"/>
      <c r="I41" s="492"/>
      <c r="J41" s="492"/>
      <c r="K41" s="492"/>
      <c r="L41" s="492"/>
      <c r="M41" s="492"/>
      <c r="N41" s="492"/>
    </row>
  </sheetData>
  <mergeCells count="83">
    <mergeCell ref="A29:G29"/>
    <mergeCell ref="K29:N29"/>
    <mergeCell ref="A33:G33"/>
    <mergeCell ref="K33:N33"/>
    <mergeCell ref="A41:N41"/>
    <mergeCell ref="J22:L22"/>
    <mergeCell ref="M22:N22"/>
    <mergeCell ref="A24:N24"/>
    <mergeCell ref="A26:N26"/>
    <mergeCell ref="A28:G28"/>
    <mergeCell ref="K28:N28"/>
    <mergeCell ref="B20:I20"/>
    <mergeCell ref="J20:L20"/>
    <mergeCell ref="M20:N20"/>
    <mergeCell ref="X20:AV20"/>
    <mergeCell ref="E21:F21"/>
    <mergeCell ref="J21:L21"/>
    <mergeCell ref="M21:N21"/>
    <mergeCell ref="B19:I19"/>
    <mergeCell ref="M19:N19"/>
    <mergeCell ref="P19:AF19"/>
    <mergeCell ref="AG19:AQ19"/>
    <mergeCell ref="AR19:AV19"/>
    <mergeCell ref="B18:I18"/>
    <mergeCell ref="M18:N18"/>
    <mergeCell ref="P18:AF18"/>
    <mergeCell ref="AG18:AQ18"/>
    <mergeCell ref="AR18:AV18"/>
    <mergeCell ref="B17:I17"/>
    <mergeCell ref="M17:N17"/>
    <mergeCell ref="P17:AF17"/>
    <mergeCell ref="AG17:AQ17"/>
    <mergeCell ref="AR17:AV17"/>
    <mergeCell ref="B16:I16"/>
    <mergeCell ref="M16:N16"/>
    <mergeCell ref="P16:AF16"/>
    <mergeCell ref="AG16:AQ16"/>
    <mergeCell ref="AR16:AV16"/>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G10:AH10"/>
    <mergeCell ref="AK4:AN4"/>
    <mergeCell ref="A5:N5"/>
    <mergeCell ref="A8:N8"/>
    <mergeCell ref="A9:N9"/>
    <mergeCell ref="A10:N10"/>
    <mergeCell ref="P10:Q10"/>
    <mergeCell ref="R10:AF10"/>
    <mergeCell ref="H6:N6"/>
    <mergeCell ref="S6:T6"/>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zoomScale="120" zoomScaleNormal="120" workbookViewId="0">
      <selection activeCell="A42" sqref="A42"/>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117</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96"/>
      <c r="AE5" s="196"/>
      <c r="AF5" s="196"/>
      <c r="AG5" s="4"/>
      <c r="AH5" s="192"/>
      <c r="AI5" s="192"/>
      <c r="AJ5" s="4"/>
      <c r="AK5" s="193"/>
      <c r="AL5" s="193"/>
      <c r="AM5" s="193"/>
      <c r="AN5" s="193"/>
      <c r="AO5" s="4"/>
      <c r="AP5" s="4"/>
      <c r="AQ5" s="8"/>
      <c r="AR5" s="8"/>
      <c r="AS5" s="8"/>
      <c r="AT5" s="8"/>
      <c r="AU5" s="8"/>
      <c r="AV5" s="8"/>
    </row>
    <row r="6" spans="1:52" ht="15.75">
      <c r="A6" s="6"/>
      <c r="B6" s="2"/>
      <c r="C6" s="194"/>
      <c r="D6" s="2"/>
      <c r="E6" s="2"/>
      <c r="F6" s="2"/>
      <c r="G6" s="2"/>
      <c r="H6" s="448" t="s">
        <v>104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9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118</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97"/>
      <c r="AI8" s="2"/>
      <c r="AJ8" s="2"/>
      <c r="AK8" s="2"/>
      <c r="AL8" s="2"/>
      <c r="AM8" s="2"/>
      <c r="AN8" s="2"/>
      <c r="AO8" s="2"/>
      <c r="AP8" s="2"/>
      <c r="AQ8" s="2"/>
      <c r="AR8" s="2"/>
      <c r="AS8" s="2"/>
      <c r="AT8" s="2"/>
      <c r="AU8" s="2"/>
      <c r="AV8" s="2"/>
    </row>
    <row r="9" spans="1:52" ht="20.25" customHeight="1">
      <c r="A9" s="454" t="s">
        <v>119</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87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94"/>
      <c r="D11" s="17"/>
      <c r="E11" s="17"/>
      <c r="F11" s="17"/>
      <c r="G11" s="17"/>
      <c r="H11" s="17"/>
      <c r="I11" s="18"/>
      <c r="J11" s="20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94"/>
      <c r="D12" s="2"/>
      <c r="E12" s="2"/>
      <c r="F12" s="2"/>
      <c r="G12" s="2"/>
      <c r="H12" s="2"/>
      <c r="I12" s="11"/>
      <c r="J12" s="194"/>
      <c r="K12" s="11"/>
      <c r="L12" s="21"/>
      <c r="M12" s="21"/>
      <c r="N12" s="19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00" t="s">
        <v>3</v>
      </c>
      <c r="K14" s="201" t="s">
        <v>4</v>
      </c>
      <c r="L14" s="201" t="s">
        <v>5</v>
      </c>
      <c r="M14" s="468" t="s">
        <v>6</v>
      </c>
      <c r="N14" s="469"/>
      <c r="O14" s="15"/>
      <c r="P14" s="203"/>
      <c r="Q14" s="203"/>
      <c r="R14" s="194"/>
      <c r="S14" s="194"/>
      <c r="T14" s="194"/>
      <c r="U14" s="194"/>
      <c r="V14" s="194"/>
      <c r="W14" s="194"/>
      <c r="X14" s="194"/>
      <c r="Y14" s="194"/>
      <c r="Z14" s="194"/>
      <c r="AA14" s="194"/>
      <c r="AB14" s="194"/>
      <c r="AC14" s="194"/>
      <c r="AD14" s="194"/>
      <c r="AE14" s="194"/>
      <c r="AF14" s="194"/>
      <c r="AG14" s="197"/>
      <c r="AH14" s="197"/>
      <c r="AI14" s="198"/>
      <c r="AJ14" s="198"/>
      <c r="AK14" s="198"/>
      <c r="AL14" s="198"/>
      <c r="AM14" s="199"/>
      <c r="AN14" s="199"/>
      <c r="AO14" s="199"/>
      <c r="AP14" s="199"/>
      <c r="AQ14" s="199"/>
      <c r="AR14" s="199"/>
      <c r="AS14" s="199"/>
      <c r="AT14" s="199"/>
      <c r="AU14" s="199"/>
      <c r="AV14" s="199"/>
    </row>
    <row r="15" spans="1:52" ht="15" customHeight="1">
      <c r="A15" s="23" t="s">
        <v>7</v>
      </c>
      <c r="B15" s="470" t="s">
        <v>8</v>
      </c>
      <c r="C15" s="467"/>
      <c r="D15" s="467"/>
      <c r="E15" s="467"/>
      <c r="F15" s="467"/>
      <c r="G15" s="467"/>
      <c r="H15" s="467"/>
      <c r="I15" s="467"/>
      <c r="J15" s="202"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v>90</v>
      </c>
      <c r="L16" s="178">
        <f t="shared" ref="L16:L26" si="0">2650/1.1</f>
        <v>2409.090909090909</v>
      </c>
      <c r="M16" s="500">
        <f t="shared" ref="M16:M27" si="1">L16*K16</f>
        <v>216818.18181818182</v>
      </c>
      <c r="N16" s="501"/>
      <c r="O16" s="16">
        <f>SUM(K16:K27)</f>
        <v>2051</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v>45</v>
      </c>
      <c r="L17" s="178">
        <f t="shared" si="0"/>
        <v>2409.090909090909</v>
      </c>
      <c r="M17" s="500">
        <f t="shared" si="1"/>
        <v>108409.09090909091</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250+30</f>
        <v>280</v>
      </c>
      <c r="L18" s="178">
        <f t="shared" si="0"/>
        <v>2409.090909090909</v>
      </c>
      <c r="M18" s="500">
        <f t="shared" si="1"/>
        <v>674545.45454545447</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40+250</f>
        <v>290</v>
      </c>
      <c r="L19" s="178">
        <f t="shared" si="0"/>
        <v>2409.090909090909</v>
      </c>
      <c r="M19" s="500">
        <f t="shared" si="1"/>
        <v>698636.36363636365</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150+140</f>
        <v>290</v>
      </c>
      <c r="L20" s="178">
        <f t="shared" si="0"/>
        <v>2409.090909090909</v>
      </c>
      <c r="M20" s="500">
        <f t="shared" si="1"/>
        <v>698636.36363636365</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300+45</f>
        <v>345</v>
      </c>
      <c r="L21" s="178">
        <f t="shared" si="0"/>
        <v>2409.090909090909</v>
      </c>
      <c r="M21" s="500">
        <f t="shared" si="1"/>
        <v>831136.36363636365</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5+1</f>
        <v>6</v>
      </c>
      <c r="L22" s="178">
        <f t="shared" si="0"/>
        <v>2409.090909090909</v>
      </c>
      <c r="M22" s="500">
        <f t="shared" si="1"/>
        <v>14454.545454545454</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10+2</f>
        <v>12</v>
      </c>
      <c r="L23" s="178">
        <f t="shared" si="0"/>
        <v>2409.090909090909</v>
      </c>
      <c r="M23" s="500">
        <f t="shared" si="1"/>
        <v>28909.090909090908</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142+10+10</f>
        <v>162</v>
      </c>
      <c r="L24" s="178">
        <f t="shared" si="0"/>
        <v>2409.090909090909</v>
      </c>
      <c r="M24" s="500">
        <f t="shared" si="1"/>
        <v>390272.72727272724</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45</v>
      </c>
      <c r="C25" s="484"/>
      <c r="D25" s="484"/>
      <c r="E25" s="484"/>
      <c r="F25" s="484"/>
      <c r="G25" s="484"/>
      <c r="H25" s="484"/>
      <c r="I25" s="485"/>
      <c r="J25" s="29" t="s">
        <v>32</v>
      </c>
      <c r="K25" s="46">
        <f>200</f>
        <v>200</v>
      </c>
      <c r="L25" s="178">
        <f>700/1.1</f>
        <v>636.36363636363626</v>
      </c>
      <c r="M25" s="500">
        <f t="shared" si="1"/>
        <v>127272.72727272725</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69</v>
      </c>
      <c r="C26" s="484"/>
      <c r="D26" s="484"/>
      <c r="E26" s="484"/>
      <c r="F26" s="484"/>
      <c r="G26" s="484"/>
      <c r="H26" s="484"/>
      <c r="I26" s="485"/>
      <c r="J26" s="29" t="s">
        <v>32</v>
      </c>
      <c r="K26" s="46">
        <f>30+1</f>
        <v>31</v>
      </c>
      <c r="L26" s="178">
        <f t="shared" si="0"/>
        <v>2409.090909090909</v>
      </c>
      <c r="M26" s="500">
        <f t="shared" si="1"/>
        <v>74681.818181818177</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28">
        <v>12</v>
      </c>
      <c r="B27" s="483" t="s">
        <v>25</v>
      </c>
      <c r="C27" s="484"/>
      <c r="D27" s="484"/>
      <c r="E27" s="484"/>
      <c r="F27" s="484"/>
      <c r="G27" s="484"/>
      <c r="H27" s="484"/>
      <c r="I27" s="485"/>
      <c r="J27" s="29" t="s">
        <v>32</v>
      </c>
      <c r="K27" s="46">
        <f>300</f>
        <v>300</v>
      </c>
      <c r="L27" s="178">
        <f>750/1.1</f>
        <v>681.81818181818176</v>
      </c>
      <c r="M27" s="500">
        <f t="shared" si="1"/>
        <v>204545.45454545453</v>
      </c>
      <c r="N27" s="501"/>
      <c r="O27" s="16"/>
      <c r="P27" s="464"/>
      <c r="Q27" s="464"/>
      <c r="R27" s="464"/>
      <c r="S27" s="464"/>
      <c r="T27" s="464"/>
      <c r="U27" s="464"/>
      <c r="V27" s="464"/>
      <c r="W27" s="464"/>
      <c r="X27" s="464"/>
      <c r="Y27" s="464"/>
      <c r="Z27" s="464"/>
      <c r="AA27" s="464"/>
      <c r="AB27" s="464"/>
      <c r="AC27" s="464"/>
      <c r="AD27" s="464"/>
      <c r="AE27" s="464"/>
      <c r="AF27" s="464"/>
      <c r="AG27" s="455"/>
      <c r="AH27" s="455"/>
      <c r="AI27" s="455"/>
      <c r="AJ27" s="455"/>
      <c r="AK27" s="455"/>
      <c r="AL27" s="455"/>
      <c r="AM27" s="455"/>
      <c r="AN27" s="455"/>
      <c r="AO27" s="455"/>
      <c r="AP27" s="455"/>
      <c r="AQ27" s="455"/>
      <c r="AR27" s="475"/>
      <c r="AS27" s="444"/>
      <c r="AT27" s="444"/>
      <c r="AU27" s="444"/>
      <c r="AV27" s="444"/>
      <c r="AW27" s="27"/>
      <c r="AX27" s="27"/>
      <c r="AY27" s="27"/>
      <c r="AZ27" s="27"/>
    </row>
    <row r="28" spans="1:52" ht="15.75">
      <c r="A28" s="1"/>
      <c r="B28" s="476"/>
      <c r="C28" s="476"/>
      <c r="D28" s="476"/>
      <c r="E28" s="476"/>
      <c r="F28" s="476"/>
      <c r="G28" s="476"/>
      <c r="H28" s="476"/>
      <c r="I28" s="476"/>
      <c r="J28" s="477" t="s">
        <v>14</v>
      </c>
      <c r="K28" s="477"/>
      <c r="L28" s="478"/>
      <c r="M28" s="479">
        <f>ROUND(SUM(M16:N27),0)</f>
        <v>4068318</v>
      </c>
      <c r="N28" s="480"/>
      <c r="O28" s="16" t="s">
        <v>13</v>
      </c>
      <c r="P28" s="3"/>
      <c r="Q28" s="2"/>
      <c r="R28" s="2"/>
      <c r="S28" s="2"/>
      <c r="T28" s="2"/>
      <c r="U28" s="2"/>
      <c r="V28" s="2"/>
      <c r="W28" s="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27"/>
      <c r="AX28" s="27"/>
      <c r="AY28" s="27"/>
      <c r="AZ28" s="27"/>
    </row>
    <row r="29" spans="1:52" ht="15.75">
      <c r="A29" s="1" t="s">
        <v>21</v>
      </c>
      <c r="B29" s="30"/>
      <c r="C29" s="47">
        <v>0.1</v>
      </c>
      <c r="D29" s="30"/>
      <c r="E29" s="481"/>
      <c r="F29" s="482"/>
      <c r="G29" s="30"/>
      <c r="H29" s="30"/>
      <c r="I29" s="30"/>
      <c r="J29" s="477" t="s">
        <v>15</v>
      </c>
      <c r="K29" s="477"/>
      <c r="L29" s="478"/>
      <c r="M29" s="479">
        <f>ROUND(M28*C29,0)</f>
        <v>406832</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1"/>
      <c r="B30" s="30"/>
      <c r="C30" s="30"/>
      <c r="D30" s="30"/>
      <c r="E30" s="30"/>
      <c r="F30" s="30"/>
      <c r="G30" s="30"/>
      <c r="H30" s="30"/>
      <c r="I30" s="30"/>
      <c r="J30" s="477" t="s">
        <v>16</v>
      </c>
      <c r="K30" s="477"/>
      <c r="L30" s="478"/>
      <c r="M30" s="479">
        <f>M28+M29</f>
        <v>4475150</v>
      </c>
      <c r="N30" s="480"/>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6"/>
      <c r="B31" s="2"/>
      <c r="C31" s="2"/>
      <c r="D31" s="2"/>
      <c r="E31" s="2"/>
      <c r="F31" s="2"/>
      <c r="G31" s="2"/>
      <c r="H31" s="2"/>
      <c r="I31" s="2"/>
      <c r="J31" s="2"/>
      <c r="K31" s="11"/>
      <c r="L31" s="11"/>
      <c r="M31" s="11"/>
      <c r="N31" s="7"/>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454" t="e">
        <f ca="1">"Số tiền bằng chữ: "&amp;_xll.VND(M30)</f>
        <v>#NAME?</v>
      </c>
      <c r="B32" s="455"/>
      <c r="C32" s="455"/>
      <c r="D32" s="455"/>
      <c r="E32" s="455"/>
      <c r="F32" s="455"/>
      <c r="G32" s="455"/>
      <c r="H32" s="455"/>
      <c r="I32" s="455"/>
      <c r="J32" s="455"/>
      <c r="K32" s="455"/>
      <c r="L32" s="455"/>
      <c r="M32" s="455"/>
      <c r="N32" s="456"/>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48"/>
      <c r="G33" s="48"/>
      <c r="H33" s="48"/>
      <c r="I33" s="48"/>
      <c r="J33" s="48"/>
      <c r="K33" s="48"/>
      <c r="L33" s="48"/>
      <c r="M33" s="48"/>
      <c r="N33" s="49"/>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493"/>
      <c r="B34" s="494"/>
      <c r="C34" s="494"/>
      <c r="D34" s="494"/>
      <c r="E34" s="494"/>
      <c r="F34" s="494"/>
      <c r="G34" s="494"/>
      <c r="H34" s="494"/>
      <c r="I34" s="494"/>
      <c r="J34" s="494"/>
      <c r="K34" s="494"/>
      <c r="L34" s="494"/>
      <c r="M34" s="494"/>
      <c r="N34" s="495"/>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hidden="1">
      <c r="A35" s="6"/>
      <c r="B35" s="2"/>
      <c r="C35" s="2"/>
      <c r="D35" s="2"/>
      <c r="E35" s="2"/>
      <c r="F35" s="14"/>
      <c r="G35" s="14"/>
      <c r="H35" s="14"/>
      <c r="I35" s="14"/>
      <c r="J35" s="14"/>
      <c r="K35" s="14"/>
      <c r="L35" s="14"/>
      <c r="M35" s="14"/>
      <c r="N35" s="32"/>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20.25" customHeight="1">
      <c r="A36" s="496" t="s">
        <v>17</v>
      </c>
      <c r="B36" s="464"/>
      <c r="C36" s="464"/>
      <c r="D36" s="464"/>
      <c r="E36" s="464"/>
      <c r="F36" s="464"/>
      <c r="G36" s="464"/>
      <c r="H36" s="14"/>
      <c r="I36" s="14"/>
      <c r="J36" s="14"/>
      <c r="K36" s="497" t="s">
        <v>18</v>
      </c>
      <c r="L36" s="497"/>
      <c r="M36" s="497"/>
      <c r="N36" s="498"/>
      <c r="O36" s="1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31"/>
      <c r="AR36" s="31"/>
      <c r="AS36" s="31"/>
      <c r="AT36" s="31"/>
      <c r="AU36" s="31"/>
      <c r="AV36" s="31"/>
      <c r="AW36" s="27"/>
      <c r="AX36" s="27"/>
      <c r="AY36" s="27"/>
      <c r="AZ36" s="27"/>
    </row>
    <row r="37" spans="1:52" ht="15.75">
      <c r="A37" s="488" t="s">
        <v>19</v>
      </c>
      <c r="B37" s="489"/>
      <c r="C37" s="489"/>
      <c r="D37" s="489"/>
      <c r="E37" s="489"/>
      <c r="F37" s="489"/>
      <c r="G37" s="489"/>
      <c r="H37" s="33"/>
      <c r="I37" s="33"/>
      <c r="J37" s="33"/>
      <c r="K37" s="490" t="s">
        <v>24</v>
      </c>
      <c r="L37" s="490"/>
      <c r="M37" s="490"/>
      <c r="N37" s="491"/>
      <c r="O37" s="34"/>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6"/>
      <c r="AR37" s="36"/>
      <c r="AS37" s="36"/>
      <c r="AT37" s="36"/>
      <c r="AU37" s="36"/>
      <c r="AV37" s="36"/>
      <c r="AW37" s="37"/>
      <c r="AX37" s="37"/>
      <c r="AY37" s="37"/>
      <c r="AZ37" s="37"/>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6"/>
      <c r="B40" s="2"/>
      <c r="C40" s="2"/>
      <c r="D40" s="2"/>
      <c r="E40" s="2"/>
      <c r="F40" s="2"/>
      <c r="G40" s="2"/>
      <c r="H40" s="2"/>
      <c r="I40" s="2"/>
      <c r="J40" s="2"/>
      <c r="K40" s="11"/>
      <c r="L40" s="11"/>
      <c r="M40" s="11"/>
      <c r="N40" s="7"/>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5.75">
      <c r="A41" s="496" t="s">
        <v>120</v>
      </c>
      <c r="B41" s="464"/>
      <c r="C41" s="464"/>
      <c r="D41" s="464"/>
      <c r="E41" s="464"/>
      <c r="F41" s="464"/>
      <c r="G41" s="464"/>
      <c r="H41" s="2"/>
      <c r="I41" s="2"/>
      <c r="J41" s="2"/>
      <c r="K41" s="466" t="s">
        <v>56</v>
      </c>
      <c r="L41" s="466"/>
      <c r="M41" s="466"/>
      <c r="N41" s="499"/>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5.75">
      <c r="A47" s="6"/>
      <c r="B47" s="2"/>
      <c r="C47" s="2"/>
      <c r="D47" s="2"/>
      <c r="E47" s="2"/>
      <c r="F47" s="2"/>
      <c r="G47" s="2"/>
      <c r="H47" s="2"/>
      <c r="I47" s="2"/>
      <c r="J47" s="2"/>
      <c r="K47" s="11"/>
      <c r="L47" s="11"/>
      <c r="M47" s="11"/>
      <c r="N47" s="7"/>
    </row>
    <row r="48" spans="1:52" ht="16.5" thickBot="1">
      <c r="A48" s="38"/>
      <c r="B48" s="39"/>
      <c r="C48" s="39"/>
      <c r="D48" s="39"/>
      <c r="E48" s="39"/>
      <c r="F48" s="39"/>
      <c r="G48" s="39"/>
      <c r="H48" s="39"/>
      <c r="I48" s="39"/>
      <c r="J48" s="39"/>
      <c r="K48" s="40"/>
      <c r="L48" s="40"/>
      <c r="M48" s="40"/>
      <c r="N48" s="41"/>
    </row>
    <row r="49" spans="1:14" ht="15.75" thickTop="1">
      <c r="A49" s="492"/>
      <c r="B49" s="492"/>
      <c r="C49" s="492"/>
      <c r="D49" s="492"/>
      <c r="E49" s="492"/>
      <c r="F49" s="492"/>
      <c r="G49" s="492"/>
      <c r="H49" s="492"/>
      <c r="I49" s="492"/>
      <c r="J49" s="492"/>
      <c r="K49" s="492"/>
      <c r="L49" s="492"/>
      <c r="M49" s="492"/>
      <c r="N49" s="492"/>
    </row>
  </sheetData>
  <mergeCells count="123">
    <mergeCell ref="A37:G37"/>
    <mergeCell ref="K37:N37"/>
    <mergeCell ref="A41:G41"/>
    <mergeCell ref="K41:N41"/>
    <mergeCell ref="A49:N49"/>
    <mergeCell ref="J30:L30"/>
    <mergeCell ref="M30:N30"/>
    <mergeCell ref="A32:N32"/>
    <mergeCell ref="A34:N34"/>
    <mergeCell ref="A36:G36"/>
    <mergeCell ref="K36:N36"/>
    <mergeCell ref="B28:I28"/>
    <mergeCell ref="J28:L28"/>
    <mergeCell ref="M28:N28"/>
    <mergeCell ref="X28:AV28"/>
    <mergeCell ref="E29:F29"/>
    <mergeCell ref="J29:L29"/>
    <mergeCell ref="M29:N29"/>
    <mergeCell ref="B27:I27"/>
    <mergeCell ref="M27:N27"/>
    <mergeCell ref="P27:AF27"/>
    <mergeCell ref="AG27:AQ27"/>
    <mergeCell ref="AR27:AV27"/>
    <mergeCell ref="B26:I26"/>
    <mergeCell ref="M26:N26"/>
    <mergeCell ref="P26:AF26"/>
    <mergeCell ref="AG26:AQ26"/>
    <mergeCell ref="AR26:AV26"/>
    <mergeCell ref="B24:I24"/>
    <mergeCell ref="M24:N24"/>
    <mergeCell ref="P24:AF24"/>
    <mergeCell ref="AG24:AQ24"/>
    <mergeCell ref="AR24:AV24"/>
    <mergeCell ref="B25:I25"/>
    <mergeCell ref="M25:N25"/>
    <mergeCell ref="P25:AF25"/>
    <mergeCell ref="AG25:AQ25"/>
    <mergeCell ref="AR25:AV25"/>
    <mergeCell ref="B23:I23"/>
    <mergeCell ref="M23:N23"/>
    <mergeCell ref="P23:AF23"/>
    <mergeCell ref="AG23:AQ23"/>
    <mergeCell ref="AR23:AV23"/>
    <mergeCell ref="B22:I22"/>
    <mergeCell ref="M22:N22"/>
    <mergeCell ref="P22:AF22"/>
    <mergeCell ref="AG22:AQ22"/>
    <mergeCell ref="AR22:AV22"/>
    <mergeCell ref="B21:I21"/>
    <mergeCell ref="M21:N21"/>
    <mergeCell ref="P21:AF21"/>
    <mergeCell ref="AG21:AQ21"/>
    <mergeCell ref="AR21:AV21"/>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121</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09"/>
      <c r="AE5" s="209"/>
      <c r="AF5" s="209"/>
      <c r="AG5" s="4"/>
      <c r="AH5" s="205"/>
      <c r="AI5" s="205"/>
      <c r="AJ5" s="4"/>
      <c r="AK5" s="206"/>
      <c r="AL5" s="206"/>
      <c r="AM5" s="206"/>
      <c r="AN5" s="206"/>
      <c r="AO5" s="4"/>
      <c r="AP5" s="4"/>
      <c r="AQ5" s="8"/>
      <c r="AR5" s="8"/>
      <c r="AS5" s="8"/>
      <c r="AT5" s="8"/>
      <c r="AU5" s="8"/>
      <c r="AV5" s="8"/>
    </row>
    <row r="6" spans="1:52" ht="15.75">
      <c r="A6" s="6"/>
      <c r="B6" s="2"/>
      <c r="C6" s="207"/>
      <c r="D6" s="2"/>
      <c r="E6" s="2"/>
      <c r="F6" s="2"/>
      <c r="G6" s="2"/>
      <c r="H6" s="448" t="s">
        <v>122</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0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123</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10"/>
      <c r="AI8" s="2"/>
      <c r="AJ8" s="2"/>
      <c r="AK8" s="2"/>
      <c r="AL8" s="2"/>
      <c r="AM8" s="2"/>
      <c r="AN8" s="2"/>
      <c r="AO8" s="2"/>
      <c r="AP8" s="2"/>
      <c r="AQ8" s="2"/>
      <c r="AR8" s="2"/>
      <c r="AS8" s="2"/>
      <c r="AT8" s="2"/>
      <c r="AU8" s="2"/>
      <c r="AV8" s="2"/>
    </row>
    <row r="9" spans="1:52" ht="20.25" customHeight="1">
      <c r="A9" s="454" t="s">
        <v>124</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125</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07"/>
      <c r="D11" s="17"/>
      <c r="E11" s="17"/>
      <c r="F11" s="17"/>
      <c r="G11" s="17"/>
      <c r="H11" s="17"/>
      <c r="I11" s="18"/>
      <c r="J11" s="217"/>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07"/>
      <c r="D12" s="2"/>
      <c r="E12" s="2"/>
      <c r="F12" s="2"/>
      <c r="G12" s="2"/>
      <c r="H12" s="2"/>
      <c r="I12" s="11"/>
      <c r="J12" s="207"/>
      <c r="K12" s="11"/>
      <c r="L12" s="21"/>
      <c r="M12" s="21"/>
      <c r="N12" s="208"/>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13" t="s">
        <v>3</v>
      </c>
      <c r="K14" s="214" t="s">
        <v>4</v>
      </c>
      <c r="L14" s="214" t="s">
        <v>5</v>
      </c>
      <c r="M14" s="468" t="s">
        <v>6</v>
      </c>
      <c r="N14" s="469"/>
      <c r="O14" s="15"/>
      <c r="P14" s="216"/>
      <c r="Q14" s="216"/>
      <c r="R14" s="207"/>
      <c r="S14" s="207"/>
      <c r="T14" s="207"/>
      <c r="U14" s="207"/>
      <c r="V14" s="207"/>
      <c r="W14" s="207"/>
      <c r="X14" s="207"/>
      <c r="Y14" s="207"/>
      <c r="Z14" s="207"/>
      <c r="AA14" s="207"/>
      <c r="AB14" s="207"/>
      <c r="AC14" s="207"/>
      <c r="AD14" s="207"/>
      <c r="AE14" s="207"/>
      <c r="AF14" s="207"/>
      <c r="AG14" s="210"/>
      <c r="AH14" s="210"/>
      <c r="AI14" s="211"/>
      <c r="AJ14" s="211"/>
      <c r="AK14" s="211"/>
      <c r="AL14" s="211"/>
      <c r="AM14" s="212"/>
      <c r="AN14" s="212"/>
      <c r="AO14" s="212"/>
      <c r="AP14" s="212"/>
      <c r="AQ14" s="212"/>
      <c r="AR14" s="212"/>
      <c r="AS14" s="212"/>
      <c r="AT14" s="212"/>
      <c r="AU14" s="212"/>
      <c r="AV14" s="212"/>
    </row>
    <row r="15" spans="1:52" ht="15" customHeight="1">
      <c r="A15" s="23" t="s">
        <v>7</v>
      </c>
      <c r="B15" s="470" t="s">
        <v>8</v>
      </c>
      <c r="C15" s="467"/>
      <c r="D15" s="467"/>
      <c r="E15" s="467"/>
      <c r="F15" s="467"/>
      <c r="G15" s="467"/>
      <c r="H15" s="467"/>
      <c r="I15" s="467"/>
      <c r="J15" s="21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110+80+50</f>
        <v>240</v>
      </c>
      <c r="L16" s="178">
        <f t="shared" ref="L16:L25" si="0">2650/1.1</f>
        <v>2409.090909090909</v>
      </c>
      <c r="M16" s="500">
        <f t="shared" ref="M16:M25" si="1">L16*K16</f>
        <v>578181.81818181812</v>
      </c>
      <c r="N16" s="501"/>
      <c r="O16" s="16">
        <f>SUM(K16:K25)</f>
        <v>19303</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55+1000</f>
        <v>1055</v>
      </c>
      <c r="L17" s="178">
        <f t="shared" si="0"/>
        <v>2409.090909090909</v>
      </c>
      <c r="M17" s="500">
        <f t="shared" si="1"/>
        <v>2541590.9090909092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35+500+100+4000</f>
        <v>4635</v>
      </c>
      <c r="L18" s="178">
        <f t="shared" si="0"/>
        <v>2409.090909090909</v>
      </c>
      <c r="M18" s="500">
        <f t="shared" si="1"/>
        <v>11166136.363636363</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50+500+200+1000</f>
        <v>1750</v>
      </c>
      <c r="L19" s="178">
        <f t="shared" si="0"/>
        <v>2409.090909090909</v>
      </c>
      <c r="M19" s="500">
        <f t="shared" si="1"/>
        <v>4215909.0909090908</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80+150+500+200+8000</f>
        <v>8930</v>
      </c>
      <c r="L20" s="178">
        <f t="shared" si="0"/>
        <v>2409.090909090909</v>
      </c>
      <c r="M20" s="500">
        <f t="shared" si="1"/>
        <v>21513181.818181816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40+1000+200+1000</f>
        <v>2240</v>
      </c>
      <c r="L21" s="178">
        <f t="shared" si="0"/>
        <v>2409.090909090909</v>
      </c>
      <c r="M21" s="500">
        <f t="shared" si="1"/>
        <v>5396363.6363636358</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8+2+100</f>
        <v>110</v>
      </c>
      <c r="L22" s="178">
        <f t="shared" si="0"/>
        <v>2409.090909090909</v>
      </c>
      <c r="M22" s="500">
        <f t="shared" si="1"/>
        <v>265000</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4+5</f>
        <v>9</v>
      </c>
      <c r="L23" s="178">
        <f t="shared" si="0"/>
        <v>2409.090909090909</v>
      </c>
      <c r="M23" s="500">
        <f t="shared" si="1"/>
        <v>21681.81818181818</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25+5</f>
        <v>30</v>
      </c>
      <c r="L24" s="178">
        <f t="shared" si="0"/>
        <v>2409.090909090909</v>
      </c>
      <c r="M24" s="500">
        <f t="shared" si="1"/>
        <v>72272.727272727265</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69</v>
      </c>
      <c r="C25" s="484"/>
      <c r="D25" s="484"/>
      <c r="E25" s="484"/>
      <c r="F25" s="484"/>
      <c r="G25" s="484"/>
      <c r="H25" s="484"/>
      <c r="I25" s="485"/>
      <c r="J25" s="29" t="s">
        <v>32</v>
      </c>
      <c r="K25" s="46">
        <f>4+50+50+200</f>
        <v>304</v>
      </c>
      <c r="L25" s="178">
        <f t="shared" si="0"/>
        <v>2409.090909090909</v>
      </c>
      <c r="M25" s="500">
        <f t="shared" si="1"/>
        <v>732363.63636363635</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46502682</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4650268</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51152950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126</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35:G35"/>
    <mergeCell ref="K35:N35"/>
    <mergeCell ref="A39:G39"/>
    <mergeCell ref="K39:N39"/>
    <mergeCell ref="A47:N47"/>
    <mergeCell ref="J28:L28"/>
    <mergeCell ref="M28:N28"/>
    <mergeCell ref="A30:N30"/>
    <mergeCell ref="A32:N32"/>
    <mergeCell ref="A34:G34"/>
    <mergeCell ref="K34:N34"/>
    <mergeCell ref="B26:I26"/>
    <mergeCell ref="J26:L26"/>
    <mergeCell ref="M26:N26"/>
    <mergeCell ref="X26:AV26"/>
    <mergeCell ref="E27:F27"/>
    <mergeCell ref="J27:L27"/>
    <mergeCell ref="M27:N27"/>
    <mergeCell ref="B25:I25"/>
    <mergeCell ref="M25:N25"/>
    <mergeCell ref="P25:AF25"/>
    <mergeCell ref="AG25:AQ25"/>
    <mergeCell ref="AR25:AV25"/>
    <mergeCell ref="B24:I24"/>
    <mergeCell ref="M24:N24"/>
    <mergeCell ref="P24:AF24"/>
    <mergeCell ref="AG24:AQ24"/>
    <mergeCell ref="AR24:AV24"/>
    <mergeCell ref="B23:I23"/>
    <mergeCell ref="M23:N23"/>
    <mergeCell ref="P23:AF23"/>
    <mergeCell ref="AG23:AQ23"/>
    <mergeCell ref="AR23:AV23"/>
    <mergeCell ref="B22:I22"/>
    <mergeCell ref="M22:N22"/>
    <mergeCell ref="P22:AF22"/>
    <mergeCell ref="AG22:AQ22"/>
    <mergeCell ref="AR22:AV22"/>
    <mergeCell ref="B21:I21"/>
    <mergeCell ref="M21:N21"/>
    <mergeCell ref="P21:AF21"/>
    <mergeCell ref="AG21:AQ21"/>
    <mergeCell ref="AR21:AV21"/>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22"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127</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22"/>
      <c r="AE5" s="222"/>
      <c r="AF5" s="222"/>
      <c r="AG5" s="4"/>
      <c r="AH5" s="218"/>
      <c r="AI5" s="218"/>
      <c r="AJ5" s="4"/>
      <c r="AK5" s="219"/>
      <c r="AL5" s="219"/>
      <c r="AM5" s="219"/>
      <c r="AN5" s="219"/>
      <c r="AO5" s="4"/>
      <c r="AP5" s="4"/>
      <c r="AQ5" s="8"/>
      <c r="AR5" s="8"/>
      <c r="AS5" s="8"/>
      <c r="AT5" s="8"/>
      <c r="AU5" s="8"/>
      <c r="AV5" s="8"/>
    </row>
    <row r="6" spans="1:52" ht="15.75">
      <c r="A6" s="6"/>
      <c r="B6" s="2"/>
      <c r="C6" s="220"/>
      <c r="D6" s="2"/>
      <c r="E6" s="2"/>
      <c r="F6" s="2"/>
      <c r="G6" s="2"/>
      <c r="H6" s="448" t="s">
        <v>128</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20"/>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129</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23"/>
      <c r="AI8" s="2"/>
      <c r="AJ8" s="2"/>
      <c r="AK8" s="2"/>
      <c r="AL8" s="2"/>
      <c r="AM8" s="2"/>
      <c r="AN8" s="2"/>
      <c r="AO8" s="2"/>
      <c r="AP8" s="2"/>
      <c r="AQ8" s="2"/>
      <c r="AR8" s="2"/>
      <c r="AS8" s="2"/>
      <c r="AT8" s="2"/>
      <c r="AU8" s="2"/>
      <c r="AV8" s="2"/>
    </row>
    <row r="9" spans="1:52" ht="20.25" customHeight="1">
      <c r="A9" s="454" t="s">
        <v>130</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131</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20"/>
      <c r="D11" s="17"/>
      <c r="E11" s="17"/>
      <c r="F11" s="17"/>
      <c r="G11" s="17"/>
      <c r="H11" s="17"/>
      <c r="I11" s="18"/>
      <c r="J11" s="230"/>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20"/>
      <c r="D12" s="2"/>
      <c r="E12" s="2"/>
      <c r="F12" s="2"/>
      <c r="G12" s="2"/>
      <c r="H12" s="2"/>
      <c r="I12" s="11"/>
      <c r="J12" s="220"/>
      <c r="K12" s="11"/>
      <c r="L12" s="21"/>
      <c r="M12" s="21"/>
      <c r="N12" s="221"/>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26" t="s">
        <v>3</v>
      </c>
      <c r="K14" s="227" t="s">
        <v>4</v>
      </c>
      <c r="L14" s="227" t="s">
        <v>5</v>
      </c>
      <c r="M14" s="468" t="s">
        <v>6</v>
      </c>
      <c r="N14" s="469"/>
      <c r="O14" s="15"/>
      <c r="P14" s="229"/>
      <c r="Q14" s="229"/>
      <c r="R14" s="220"/>
      <c r="S14" s="220"/>
      <c r="T14" s="220"/>
      <c r="U14" s="220"/>
      <c r="V14" s="220"/>
      <c r="W14" s="220"/>
      <c r="X14" s="220"/>
      <c r="Y14" s="220"/>
      <c r="Z14" s="220"/>
      <c r="AA14" s="220"/>
      <c r="AB14" s="220"/>
      <c r="AC14" s="220"/>
      <c r="AD14" s="220"/>
      <c r="AE14" s="220"/>
      <c r="AF14" s="220"/>
      <c r="AG14" s="223"/>
      <c r="AH14" s="223"/>
      <c r="AI14" s="224"/>
      <c r="AJ14" s="224"/>
      <c r="AK14" s="224"/>
      <c r="AL14" s="224"/>
      <c r="AM14" s="225"/>
      <c r="AN14" s="225"/>
      <c r="AO14" s="225"/>
      <c r="AP14" s="225"/>
      <c r="AQ14" s="225"/>
      <c r="AR14" s="225"/>
      <c r="AS14" s="225"/>
      <c r="AT14" s="225"/>
      <c r="AU14" s="225"/>
      <c r="AV14" s="225"/>
    </row>
    <row r="15" spans="1:52" ht="15" customHeight="1">
      <c r="A15" s="23" t="s">
        <v>7</v>
      </c>
      <c r="B15" s="470" t="s">
        <v>8</v>
      </c>
      <c r="C15" s="467"/>
      <c r="D15" s="467"/>
      <c r="E15" s="467"/>
      <c r="F15" s="467"/>
      <c r="G15" s="467"/>
      <c r="H15" s="467"/>
      <c r="I15" s="467"/>
      <c r="J15" s="228"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35+0</f>
        <v>35</v>
      </c>
      <c r="L16" s="178">
        <f t="shared" ref="L16:L25" si="0">2650/1.1</f>
        <v>2409.090909090909</v>
      </c>
      <c r="M16" s="500">
        <f t="shared" ref="M16:M26" si="1">L16*K16</f>
        <v>84318.181818181809</v>
      </c>
      <c r="N16" s="501"/>
      <c r="O16" s="16">
        <f>SUM(K16:K26)</f>
        <v>3291</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20</f>
        <v>20</v>
      </c>
      <c r="L17" s="178">
        <f t="shared" si="0"/>
        <v>2409.090909090909</v>
      </c>
      <c r="M17" s="500">
        <f t="shared" si="1"/>
        <v>48181.818181818177</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28+272</f>
        <v>300</v>
      </c>
      <c r="L18" s="178">
        <f t="shared" si="0"/>
        <v>2409.090909090909</v>
      </c>
      <c r="M18" s="500">
        <f t="shared" si="1"/>
        <v>722727.27272727271</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30+170</f>
        <v>200</v>
      </c>
      <c r="L19" s="178">
        <f t="shared" si="0"/>
        <v>2409.090909090909</v>
      </c>
      <c r="M19" s="500">
        <f t="shared" si="1"/>
        <v>481818.18181818182</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145+2355</f>
        <v>2500</v>
      </c>
      <c r="L20" s="178">
        <f t="shared" si="0"/>
        <v>2409.090909090909</v>
      </c>
      <c r="M20" s="500">
        <f t="shared" si="1"/>
        <v>6022727.2727272725</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8+92</f>
        <v>100</v>
      </c>
      <c r="L21" s="178">
        <f t="shared" si="0"/>
        <v>2409.090909090909</v>
      </c>
      <c r="M21" s="500">
        <f t="shared" si="1"/>
        <v>240909.09090909091</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20</f>
        <v>20</v>
      </c>
      <c r="L22" s="178">
        <f t="shared" si="0"/>
        <v>2409.090909090909</v>
      </c>
      <c r="M22" s="500">
        <f t="shared" si="1"/>
        <v>48181.818181818177</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11</f>
        <v>11</v>
      </c>
      <c r="L23" s="178">
        <f t="shared" si="0"/>
        <v>2409.090909090909</v>
      </c>
      <c r="M23" s="500">
        <f t="shared" si="1"/>
        <v>26500</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15</f>
        <v>15</v>
      </c>
      <c r="L24" s="178">
        <f t="shared" si="0"/>
        <v>2409.090909090909</v>
      </c>
      <c r="M24" s="500">
        <f t="shared" si="1"/>
        <v>36136.363636363632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69</v>
      </c>
      <c r="C25" s="484"/>
      <c r="D25" s="484"/>
      <c r="E25" s="484"/>
      <c r="F25" s="484"/>
      <c r="G25" s="484"/>
      <c r="H25" s="484"/>
      <c r="I25" s="485"/>
      <c r="J25" s="29" t="s">
        <v>32</v>
      </c>
      <c r="K25" s="46">
        <f>3+27</f>
        <v>30</v>
      </c>
      <c r="L25" s="178">
        <f t="shared" si="0"/>
        <v>2409.090909090909</v>
      </c>
      <c r="M25" s="500">
        <f t="shared" si="1"/>
        <v>72272.727272727265</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25</v>
      </c>
      <c r="C26" s="484"/>
      <c r="D26" s="484"/>
      <c r="E26" s="484"/>
      <c r="F26" s="484"/>
      <c r="G26" s="484"/>
      <c r="H26" s="484"/>
      <c r="I26" s="485"/>
      <c r="J26" s="29" t="s">
        <v>32</v>
      </c>
      <c r="K26" s="46">
        <f>60</f>
        <v>60</v>
      </c>
      <c r="L26" s="178">
        <f>750/1.1</f>
        <v>681.81818181818176</v>
      </c>
      <c r="M26" s="500">
        <f t="shared" si="1"/>
        <v>40909.090909090904</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7824682</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782468</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8607150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133</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t="s">
        <v>132</v>
      </c>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8">
    <mergeCell ref="A40:G40"/>
    <mergeCell ref="K40:N40"/>
    <mergeCell ref="A48:N48"/>
    <mergeCell ref="J29:L29"/>
    <mergeCell ref="M29:N29"/>
    <mergeCell ref="A31:N31"/>
    <mergeCell ref="A33:N33"/>
    <mergeCell ref="A35:G35"/>
    <mergeCell ref="K35:N35"/>
    <mergeCell ref="B27:I27"/>
    <mergeCell ref="J27:L27"/>
    <mergeCell ref="M27:N27"/>
    <mergeCell ref="X27:AV27"/>
    <mergeCell ref="E28:F28"/>
    <mergeCell ref="J28:L28"/>
    <mergeCell ref="M28:N28"/>
    <mergeCell ref="A36:G36"/>
    <mergeCell ref="K36:N36"/>
    <mergeCell ref="B25:I25"/>
    <mergeCell ref="M25:N25"/>
    <mergeCell ref="P25:AF25"/>
    <mergeCell ref="AG25:AQ25"/>
    <mergeCell ref="AR25:AV25"/>
    <mergeCell ref="B26:I26"/>
    <mergeCell ref="M26:N26"/>
    <mergeCell ref="P26:AF26"/>
    <mergeCell ref="AG26:AQ26"/>
    <mergeCell ref="AR26:AV26"/>
    <mergeCell ref="B23:I23"/>
    <mergeCell ref="M23:N23"/>
    <mergeCell ref="P23:AF23"/>
    <mergeCell ref="AG23:AQ23"/>
    <mergeCell ref="AR23:AV23"/>
    <mergeCell ref="B24:I24"/>
    <mergeCell ref="M24:N24"/>
    <mergeCell ref="P24:AF24"/>
    <mergeCell ref="AG24:AQ24"/>
    <mergeCell ref="AR24:AV24"/>
    <mergeCell ref="B21:I21"/>
    <mergeCell ref="M21:N21"/>
    <mergeCell ref="P21:AF21"/>
    <mergeCell ref="AG21:AQ21"/>
    <mergeCell ref="AR21:AV21"/>
    <mergeCell ref="B22:I22"/>
    <mergeCell ref="M22:N22"/>
    <mergeCell ref="P22:AF22"/>
    <mergeCell ref="AG22:AQ22"/>
    <mergeCell ref="AR22:AV22"/>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28"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134</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43"/>
      <c r="AE5" s="243"/>
      <c r="AF5" s="243"/>
      <c r="AG5" s="4"/>
      <c r="AH5" s="242"/>
      <c r="AI5" s="242"/>
      <c r="AJ5" s="4"/>
      <c r="AK5" s="234"/>
      <c r="AL5" s="234"/>
      <c r="AM5" s="234"/>
      <c r="AN5" s="234"/>
      <c r="AO5" s="4"/>
      <c r="AP5" s="4"/>
      <c r="AQ5" s="8"/>
      <c r="AR5" s="8"/>
      <c r="AS5" s="8"/>
      <c r="AT5" s="8"/>
      <c r="AU5" s="8"/>
      <c r="AV5" s="8"/>
    </row>
    <row r="6" spans="1:52" ht="15.75">
      <c r="A6" s="6"/>
      <c r="B6" s="2"/>
      <c r="C6" s="233"/>
      <c r="D6" s="2"/>
      <c r="E6" s="2"/>
      <c r="F6" s="2"/>
      <c r="G6" s="2"/>
      <c r="H6" s="448" t="s">
        <v>135</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33"/>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136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32"/>
      <c r="AI8" s="2"/>
      <c r="AJ8" s="2"/>
      <c r="AK8" s="2"/>
      <c r="AL8" s="2"/>
      <c r="AM8" s="2"/>
      <c r="AN8" s="2"/>
      <c r="AO8" s="2"/>
      <c r="AP8" s="2"/>
      <c r="AQ8" s="2"/>
      <c r="AR8" s="2"/>
      <c r="AS8" s="2"/>
      <c r="AT8" s="2"/>
      <c r="AU8" s="2"/>
      <c r="AV8" s="2"/>
    </row>
    <row r="9" spans="1:52" ht="20.25" customHeight="1">
      <c r="A9" s="454" t="s">
        <v>137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138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33"/>
      <c r="D11" s="17"/>
      <c r="E11" s="17"/>
      <c r="F11" s="17"/>
      <c r="G11" s="17"/>
      <c r="H11" s="17"/>
      <c r="I11" s="18"/>
      <c r="J11" s="231"/>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33"/>
      <c r="D12" s="2"/>
      <c r="E12" s="2"/>
      <c r="F12" s="2"/>
      <c r="G12" s="2"/>
      <c r="H12" s="2"/>
      <c r="I12" s="11"/>
      <c r="J12" s="233"/>
      <c r="K12" s="11"/>
      <c r="L12" s="21"/>
      <c r="M12" s="21"/>
      <c r="N12" s="23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38" t="s">
        <v>3</v>
      </c>
      <c r="K14" s="239" t="s">
        <v>4</v>
      </c>
      <c r="L14" s="239" t="s">
        <v>5</v>
      </c>
      <c r="M14" s="468" t="s">
        <v>6</v>
      </c>
      <c r="N14" s="469"/>
      <c r="O14" s="15"/>
      <c r="P14" s="241"/>
      <c r="Q14" s="241"/>
      <c r="R14" s="233"/>
      <c r="S14" s="233"/>
      <c r="T14" s="233"/>
      <c r="U14" s="233"/>
      <c r="V14" s="233"/>
      <c r="W14" s="233"/>
      <c r="X14" s="233"/>
      <c r="Y14" s="233"/>
      <c r="Z14" s="233"/>
      <c r="AA14" s="233"/>
      <c r="AB14" s="233"/>
      <c r="AC14" s="233"/>
      <c r="AD14" s="233"/>
      <c r="AE14" s="233"/>
      <c r="AF14" s="233"/>
      <c r="AG14" s="232"/>
      <c r="AH14" s="232"/>
      <c r="AI14" s="237"/>
      <c r="AJ14" s="237"/>
      <c r="AK14" s="237"/>
      <c r="AL14" s="237"/>
      <c r="AM14" s="236"/>
      <c r="AN14" s="236"/>
      <c r="AO14" s="236"/>
      <c r="AP14" s="236"/>
      <c r="AQ14" s="236"/>
      <c r="AR14" s="236"/>
      <c r="AS14" s="236"/>
      <c r="AT14" s="236"/>
      <c r="AU14" s="236"/>
      <c r="AV14" s="236"/>
    </row>
    <row r="15" spans="1:52" ht="15" customHeight="1">
      <c r="A15" s="23" t="s">
        <v>7</v>
      </c>
      <c r="B15" s="470" t="s">
        <v>8</v>
      </c>
      <c r="C15" s="467"/>
      <c r="D15" s="467"/>
      <c r="E15" s="467"/>
      <c r="F15" s="467"/>
      <c r="G15" s="467"/>
      <c r="H15" s="467"/>
      <c r="I15" s="467"/>
      <c r="J15" s="240"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25+25</f>
        <v>50</v>
      </c>
      <c r="L16" s="178">
        <f t="shared" ref="L16:L25" si="0">2650/1.1</f>
        <v>2409.090909090909</v>
      </c>
      <c r="M16" s="500">
        <f t="shared" ref="M16:M26" si="1">L16*K16</f>
        <v>120454.54545454546</v>
      </c>
      <c r="N16" s="501"/>
      <c r="O16" s="16">
        <f>SUM(K16:K26)</f>
        <v>7535</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15+150</f>
        <v>165</v>
      </c>
      <c r="L17" s="178">
        <f t="shared" si="0"/>
        <v>2409.090909090909</v>
      </c>
      <c r="M17" s="500">
        <f t="shared" si="1"/>
        <v>397500</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930+20+50</f>
        <v>1000</v>
      </c>
      <c r="L18" s="178">
        <f t="shared" si="0"/>
        <v>2409.090909090909</v>
      </c>
      <c r="M18" s="500">
        <f t="shared" si="1"/>
        <v>2409090.9090909092</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70+30+200</f>
        <v>300</v>
      </c>
      <c r="L19" s="178">
        <f t="shared" si="0"/>
        <v>2409.090909090909</v>
      </c>
      <c r="M19" s="500">
        <f t="shared" si="1"/>
        <v>722727.27272727271</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4450+310+240</f>
        <v>5000</v>
      </c>
      <c r="L20" s="178">
        <f t="shared" si="0"/>
        <v>2409.090909090909</v>
      </c>
      <c r="M20" s="500">
        <f t="shared" si="1"/>
        <v>12045454.545454545</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20+280</f>
        <v>300</v>
      </c>
      <c r="L21" s="178">
        <f t="shared" si="0"/>
        <v>2409.090909090909</v>
      </c>
      <c r="M21" s="500">
        <f t="shared" si="1"/>
        <v>722727.27272727271</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275+25</f>
        <v>300</v>
      </c>
      <c r="L22" s="178">
        <f t="shared" si="0"/>
        <v>2409.090909090909</v>
      </c>
      <c r="M22" s="500">
        <f t="shared" si="1"/>
        <v>722727.27272727271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1+4</f>
        <v>5</v>
      </c>
      <c r="L23" s="178">
        <f t="shared" si="0"/>
        <v>2409.090909090909</v>
      </c>
      <c r="M23" s="500">
        <f t="shared" si="1"/>
        <v>12045.454545454544</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15+0</f>
        <v>15</v>
      </c>
      <c r="L24" s="178">
        <f t="shared" si="0"/>
        <v>2409.090909090909</v>
      </c>
      <c r="M24" s="500">
        <f t="shared" si="1"/>
        <v>36136.363636363632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69</v>
      </c>
      <c r="C25" s="484"/>
      <c r="D25" s="484"/>
      <c r="E25" s="484"/>
      <c r="F25" s="484"/>
      <c r="G25" s="484"/>
      <c r="H25" s="484"/>
      <c r="I25" s="485"/>
      <c r="J25" s="29" t="s">
        <v>32</v>
      </c>
      <c r="K25" s="46">
        <f>250+9+41</f>
        <v>300</v>
      </c>
      <c r="L25" s="178">
        <f t="shared" si="0"/>
        <v>2409.090909090909</v>
      </c>
      <c r="M25" s="500">
        <f t="shared" si="1"/>
        <v>722727.27272727271</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25</v>
      </c>
      <c r="C26" s="484"/>
      <c r="D26" s="484"/>
      <c r="E26" s="484"/>
      <c r="F26" s="484"/>
      <c r="G26" s="484"/>
      <c r="H26" s="484"/>
      <c r="I26" s="485"/>
      <c r="J26" s="29" t="s">
        <v>32</v>
      </c>
      <c r="K26" s="46">
        <v>100</v>
      </c>
      <c r="L26" s="178">
        <f>750/1.1</f>
        <v>681.81818181818176</v>
      </c>
      <c r="M26" s="500">
        <f t="shared" si="1"/>
        <v>68181.818181818177</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17979773</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1797977</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19777750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139</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36.75" customHeight="1">
      <c r="A43" s="6"/>
      <c r="B43" s="452" t="s">
        <v>141</v>
      </c>
      <c r="C43" s="452"/>
      <c r="D43" s="452"/>
      <c r="E43" s="452"/>
      <c r="F43" s="452"/>
      <c r="G43" s="452"/>
      <c r="H43" s="452"/>
      <c r="I43" s="452"/>
      <c r="J43" s="452"/>
      <c r="K43" s="452"/>
      <c r="L43" s="452"/>
      <c r="M43" s="452"/>
      <c r="N43" s="453"/>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9">
    <mergeCell ref="AK4:AN4"/>
    <mergeCell ref="A5:N5"/>
    <mergeCell ref="H6:N6"/>
    <mergeCell ref="S6:T6"/>
    <mergeCell ref="B43:N43"/>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B17:I17"/>
    <mergeCell ref="M17:N17"/>
    <mergeCell ref="P17:AF17"/>
    <mergeCell ref="AG17:AQ17"/>
    <mergeCell ref="B20:I20"/>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7:AV17"/>
    <mergeCell ref="B18:I18"/>
    <mergeCell ref="M18:N18"/>
    <mergeCell ref="P18:AF18"/>
    <mergeCell ref="AG18:AQ18"/>
    <mergeCell ref="AR18:AV18"/>
    <mergeCell ref="B19:I19"/>
    <mergeCell ref="M19:N19"/>
    <mergeCell ref="P19:AF19"/>
    <mergeCell ref="AG19:AQ19"/>
    <mergeCell ref="AR19:AV19"/>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B27:I27"/>
    <mergeCell ref="J27:L27"/>
    <mergeCell ref="M27:N27"/>
    <mergeCell ref="X27:AV27"/>
    <mergeCell ref="A48:N48"/>
    <mergeCell ref="A33:N33"/>
    <mergeCell ref="A35:G35"/>
    <mergeCell ref="K35:N35"/>
    <mergeCell ref="A36:G36"/>
    <mergeCell ref="K36:N36"/>
    <mergeCell ref="A40:G40"/>
    <mergeCell ref="K40:N40"/>
    <mergeCell ref="E28:F28"/>
    <mergeCell ref="J28:L28"/>
    <mergeCell ref="M28:N28"/>
    <mergeCell ref="J29:L29"/>
    <mergeCell ref="M29:N29"/>
    <mergeCell ref="A31:N31"/>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142</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48"/>
      <c r="AE5" s="248"/>
      <c r="AF5" s="248"/>
      <c r="AG5" s="4"/>
      <c r="AH5" s="244"/>
      <c r="AI5" s="244"/>
      <c r="AJ5" s="4"/>
      <c r="AK5" s="245"/>
      <c r="AL5" s="245"/>
      <c r="AM5" s="245"/>
      <c r="AN5" s="245"/>
      <c r="AO5" s="4"/>
      <c r="AP5" s="4"/>
      <c r="AQ5" s="8"/>
      <c r="AR5" s="8"/>
      <c r="AS5" s="8"/>
      <c r="AT5" s="8"/>
      <c r="AU5" s="8"/>
      <c r="AV5" s="8"/>
    </row>
    <row r="6" spans="1:52" ht="15.75">
      <c r="A6" s="6"/>
      <c r="B6" s="2"/>
      <c r="C6" s="246"/>
      <c r="D6" s="2"/>
      <c r="E6" s="2"/>
      <c r="F6" s="2"/>
      <c r="G6" s="2"/>
      <c r="H6" s="448" t="s">
        <v>135</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46"/>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143</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49"/>
      <c r="AI8" s="2"/>
      <c r="AJ8" s="2"/>
      <c r="AK8" s="2"/>
      <c r="AL8" s="2"/>
      <c r="AM8" s="2"/>
      <c r="AN8" s="2"/>
      <c r="AO8" s="2"/>
      <c r="AP8" s="2"/>
      <c r="AQ8" s="2"/>
      <c r="AR8" s="2"/>
      <c r="AS8" s="2"/>
      <c r="AT8" s="2"/>
      <c r="AU8" s="2"/>
      <c r="AV8" s="2"/>
    </row>
    <row r="9" spans="1:52" ht="20.25" customHeight="1">
      <c r="A9" s="454" t="s">
        <v>144</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147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46"/>
      <c r="D11" s="17"/>
      <c r="E11" s="17"/>
      <c r="F11" s="17"/>
      <c r="G11" s="17"/>
      <c r="H11" s="17"/>
      <c r="I11" s="18"/>
      <c r="J11" s="256"/>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46"/>
      <c r="D12" s="2"/>
      <c r="E12" s="2"/>
      <c r="F12" s="2"/>
      <c r="G12" s="2"/>
      <c r="H12" s="2"/>
      <c r="I12" s="11"/>
      <c r="J12" s="246"/>
      <c r="K12" s="11"/>
      <c r="L12" s="21"/>
      <c r="M12" s="21"/>
      <c r="N12" s="247"/>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52" t="s">
        <v>3</v>
      </c>
      <c r="K14" s="253" t="s">
        <v>4</v>
      </c>
      <c r="L14" s="253" t="s">
        <v>5</v>
      </c>
      <c r="M14" s="468" t="s">
        <v>6</v>
      </c>
      <c r="N14" s="469"/>
      <c r="O14" s="15"/>
      <c r="P14" s="255"/>
      <c r="Q14" s="255"/>
      <c r="R14" s="246"/>
      <c r="S14" s="246"/>
      <c r="T14" s="246"/>
      <c r="U14" s="246"/>
      <c r="V14" s="246"/>
      <c r="W14" s="246"/>
      <c r="X14" s="246"/>
      <c r="Y14" s="246"/>
      <c r="Z14" s="246"/>
      <c r="AA14" s="246"/>
      <c r="AB14" s="246"/>
      <c r="AC14" s="246"/>
      <c r="AD14" s="246"/>
      <c r="AE14" s="246"/>
      <c r="AF14" s="246"/>
      <c r="AG14" s="249"/>
      <c r="AH14" s="249"/>
      <c r="AI14" s="250"/>
      <c r="AJ14" s="250"/>
      <c r="AK14" s="250"/>
      <c r="AL14" s="250"/>
      <c r="AM14" s="251"/>
      <c r="AN14" s="251"/>
      <c r="AO14" s="251"/>
      <c r="AP14" s="251"/>
      <c r="AQ14" s="251"/>
      <c r="AR14" s="251"/>
      <c r="AS14" s="251"/>
      <c r="AT14" s="251"/>
      <c r="AU14" s="251"/>
      <c r="AV14" s="251"/>
    </row>
    <row r="15" spans="1:52" ht="15" customHeight="1">
      <c r="A15" s="23" t="s">
        <v>7</v>
      </c>
      <c r="B15" s="470" t="s">
        <v>8</v>
      </c>
      <c r="C15" s="467"/>
      <c r="D15" s="467"/>
      <c r="E15" s="467"/>
      <c r="F15" s="467"/>
      <c r="G15" s="467"/>
      <c r="H15" s="467"/>
      <c r="I15" s="467"/>
      <c r="J15" s="254"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45+500</f>
        <v>545</v>
      </c>
      <c r="L16" s="178">
        <f t="shared" ref="L16:L25" si="0">2650/1.1</f>
        <v>2409.090909090909</v>
      </c>
      <c r="M16" s="500">
        <f t="shared" ref="M16:M26" si="1">L16*K16</f>
        <v>1312954.5454545454</v>
      </c>
      <c r="N16" s="501"/>
      <c r="O16" s="16">
        <f>SUM(K16:K26)</f>
        <v>8491</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20</f>
        <v>20</v>
      </c>
      <c r="L17" s="178">
        <f t="shared" si="0"/>
        <v>2409.090909090909</v>
      </c>
      <c r="M17" s="500">
        <f t="shared" si="1"/>
        <v>48181.818181818177</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8+500</f>
        <v>508</v>
      </c>
      <c r="L18" s="178">
        <f t="shared" si="0"/>
        <v>2409.090909090909</v>
      </c>
      <c r="M18" s="500">
        <f t="shared" si="1"/>
        <v>1223818.1818181819</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10+500</f>
        <v>510</v>
      </c>
      <c r="L19" s="178">
        <f t="shared" si="0"/>
        <v>2409.090909090909</v>
      </c>
      <c r="M19" s="500">
        <f t="shared" si="1"/>
        <v>1228636.3636363635</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35+5000</f>
        <v>5035</v>
      </c>
      <c r="L20" s="178">
        <f t="shared" si="0"/>
        <v>2409.090909090909</v>
      </c>
      <c r="M20" s="500">
        <f t="shared" si="1"/>
        <v>12129772.727272727</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40+1000</f>
        <v>1040</v>
      </c>
      <c r="L21" s="178">
        <f t="shared" si="0"/>
        <v>2409.090909090909</v>
      </c>
      <c r="M21" s="500">
        <f t="shared" si="1"/>
        <v>2505454.5454545454</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25+500</f>
        <v>525</v>
      </c>
      <c r="L22" s="178">
        <f t="shared" si="0"/>
        <v>2409.090909090909</v>
      </c>
      <c r="M22" s="500">
        <f t="shared" si="1"/>
        <v>1264772.7272727273</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4</f>
        <v>4</v>
      </c>
      <c r="L23" s="178">
        <f t="shared" si="0"/>
        <v>2409.090909090909</v>
      </c>
      <c r="M23" s="500">
        <f t="shared" si="1"/>
        <v>9636.363636363636</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1+100</f>
        <v>101</v>
      </c>
      <c r="L24" s="178">
        <f t="shared" si="0"/>
        <v>2409.090909090909</v>
      </c>
      <c r="M24" s="500">
        <f t="shared" si="1"/>
        <v>243318.18181818182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69</v>
      </c>
      <c r="C25" s="484"/>
      <c r="D25" s="484"/>
      <c r="E25" s="484"/>
      <c r="F25" s="484"/>
      <c r="G25" s="484"/>
      <c r="H25" s="484"/>
      <c r="I25" s="485"/>
      <c r="J25" s="29" t="s">
        <v>32</v>
      </c>
      <c r="K25" s="46">
        <f>3+100</f>
        <v>103</v>
      </c>
      <c r="L25" s="178">
        <f t="shared" si="0"/>
        <v>2409.090909090909</v>
      </c>
      <c r="M25" s="500">
        <f t="shared" si="1"/>
        <v>248136.36363636362</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25</v>
      </c>
      <c r="C26" s="484"/>
      <c r="D26" s="484"/>
      <c r="E26" s="484"/>
      <c r="F26" s="484"/>
      <c r="G26" s="484"/>
      <c r="H26" s="484"/>
      <c r="I26" s="485"/>
      <c r="J26" s="29" t="s">
        <v>32</v>
      </c>
      <c r="K26" s="46">
        <v>100</v>
      </c>
      <c r="L26" s="178">
        <f>750/1.1</f>
        <v>681.81818181818176</v>
      </c>
      <c r="M26" s="500">
        <f t="shared" si="1"/>
        <v>68181.818181818177</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20282864</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2028286</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22311150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145</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t="s">
        <v>146</v>
      </c>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8">
    <mergeCell ref="B27:I27"/>
    <mergeCell ref="J27:L27"/>
    <mergeCell ref="M27:N27"/>
    <mergeCell ref="X27:AV27"/>
    <mergeCell ref="A48:N48"/>
    <mergeCell ref="A33:N33"/>
    <mergeCell ref="A35:G35"/>
    <mergeCell ref="K35:N35"/>
    <mergeCell ref="A36:G36"/>
    <mergeCell ref="K36:N36"/>
    <mergeCell ref="A40:G40"/>
    <mergeCell ref="K40:N40"/>
    <mergeCell ref="E28:F28"/>
    <mergeCell ref="J28:L28"/>
    <mergeCell ref="M28:N28"/>
    <mergeCell ref="J29:L29"/>
    <mergeCell ref="M29:N29"/>
    <mergeCell ref="A31:N31"/>
    <mergeCell ref="B25:I25"/>
    <mergeCell ref="M25:N25"/>
    <mergeCell ref="P25:AF25"/>
    <mergeCell ref="AG25:AQ25"/>
    <mergeCell ref="AR25:AV25"/>
    <mergeCell ref="B26:I26"/>
    <mergeCell ref="M26:N26"/>
    <mergeCell ref="P26:AF26"/>
    <mergeCell ref="AG26:AQ26"/>
    <mergeCell ref="AR26:AV26"/>
    <mergeCell ref="B23:I23"/>
    <mergeCell ref="M23:N23"/>
    <mergeCell ref="P23:AF23"/>
    <mergeCell ref="AG23:AQ23"/>
    <mergeCell ref="AR23:AV23"/>
    <mergeCell ref="B24:I24"/>
    <mergeCell ref="M24:N24"/>
    <mergeCell ref="P24:AF24"/>
    <mergeCell ref="AG24:AQ24"/>
    <mergeCell ref="AR24:AV24"/>
    <mergeCell ref="B21:I21"/>
    <mergeCell ref="M21:N21"/>
    <mergeCell ref="P21:AF21"/>
    <mergeCell ref="AG21:AQ21"/>
    <mergeCell ref="AR21:AV21"/>
    <mergeCell ref="B22:I22"/>
    <mergeCell ref="M22:N22"/>
    <mergeCell ref="P22:AF22"/>
    <mergeCell ref="AG22:AQ22"/>
    <mergeCell ref="AR22:AV22"/>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4"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148</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69"/>
      <c r="AE5" s="269"/>
      <c r="AF5" s="269"/>
      <c r="AG5" s="4"/>
      <c r="AH5" s="268"/>
      <c r="AI5" s="268"/>
      <c r="AJ5" s="4"/>
      <c r="AK5" s="260"/>
      <c r="AL5" s="260"/>
      <c r="AM5" s="260"/>
      <c r="AN5" s="260"/>
      <c r="AO5" s="4"/>
      <c r="AP5" s="4"/>
      <c r="AQ5" s="8"/>
      <c r="AR5" s="8"/>
      <c r="AS5" s="8"/>
      <c r="AT5" s="8"/>
      <c r="AU5" s="8"/>
      <c r="AV5" s="8"/>
    </row>
    <row r="6" spans="1:52" ht="15.75">
      <c r="A6" s="6"/>
      <c r="B6" s="2"/>
      <c r="C6" s="259"/>
      <c r="D6" s="2"/>
      <c r="E6" s="2"/>
      <c r="F6" s="2"/>
      <c r="G6" s="2"/>
      <c r="H6" s="448" t="s">
        <v>149</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59"/>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150</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58"/>
      <c r="AI8" s="2"/>
      <c r="AJ8" s="2"/>
      <c r="AK8" s="2"/>
      <c r="AL8" s="2"/>
      <c r="AM8" s="2"/>
      <c r="AN8" s="2"/>
      <c r="AO8" s="2"/>
      <c r="AP8" s="2"/>
      <c r="AQ8" s="2"/>
      <c r="AR8" s="2"/>
      <c r="AS8" s="2"/>
      <c r="AT8" s="2"/>
      <c r="AU8" s="2"/>
      <c r="AV8" s="2"/>
    </row>
    <row r="9" spans="1:52" ht="20.25" customHeight="1">
      <c r="A9" s="454" t="s">
        <v>151</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154</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59"/>
      <c r="D11" s="17"/>
      <c r="E11" s="17"/>
      <c r="F11" s="17"/>
      <c r="G11" s="17"/>
      <c r="H11" s="17"/>
      <c r="I11" s="18"/>
      <c r="J11" s="257"/>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59"/>
      <c r="D12" s="2"/>
      <c r="E12" s="2"/>
      <c r="F12" s="2"/>
      <c r="G12" s="2"/>
      <c r="H12" s="2"/>
      <c r="I12" s="11"/>
      <c r="J12" s="259"/>
      <c r="K12" s="11"/>
      <c r="L12" s="21"/>
      <c r="M12" s="21"/>
      <c r="N12" s="261"/>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64" t="s">
        <v>3</v>
      </c>
      <c r="K14" s="265" t="s">
        <v>4</v>
      </c>
      <c r="L14" s="265" t="s">
        <v>5</v>
      </c>
      <c r="M14" s="468" t="s">
        <v>6</v>
      </c>
      <c r="N14" s="469"/>
      <c r="O14" s="15"/>
      <c r="P14" s="267"/>
      <c r="Q14" s="267"/>
      <c r="R14" s="259"/>
      <c r="S14" s="259"/>
      <c r="T14" s="259"/>
      <c r="U14" s="259"/>
      <c r="V14" s="259"/>
      <c r="W14" s="259"/>
      <c r="X14" s="259"/>
      <c r="Y14" s="259"/>
      <c r="Z14" s="259"/>
      <c r="AA14" s="259"/>
      <c r="AB14" s="259"/>
      <c r="AC14" s="259"/>
      <c r="AD14" s="259"/>
      <c r="AE14" s="259"/>
      <c r="AF14" s="259"/>
      <c r="AG14" s="258"/>
      <c r="AH14" s="258"/>
      <c r="AI14" s="263"/>
      <c r="AJ14" s="263"/>
      <c r="AK14" s="263"/>
      <c r="AL14" s="263"/>
      <c r="AM14" s="262"/>
      <c r="AN14" s="262"/>
      <c r="AO14" s="262"/>
      <c r="AP14" s="262"/>
      <c r="AQ14" s="262"/>
      <c r="AR14" s="262"/>
      <c r="AS14" s="262"/>
      <c r="AT14" s="262"/>
      <c r="AU14" s="262"/>
      <c r="AV14" s="262"/>
    </row>
    <row r="15" spans="1:52" ht="15" customHeight="1">
      <c r="A15" s="23" t="s">
        <v>7</v>
      </c>
      <c r="B15" s="470" t="s">
        <v>8</v>
      </c>
      <c r="C15" s="467"/>
      <c r="D15" s="467"/>
      <c r="E15" s="467"/>
      <c r="F15" s="467"/>
      <c r="G15" s="467"/>
      <c r="H15" s="467"/>
      <c r="I15" s="467"/>
      <c r="J15" s="266"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370+30</f>
        <v>400</v>
      </c>
      <c r="L16" s="178">
        <f t="shared" ref="L16:L25" si="0">2650/1.1</f>
        <v>2409.090909090909</v>
      </c>
      <c r="M16" s="500">
        <f t="shared" ref="M16:M26" si="1">L16*K16</f>
        <v>963636.36363636365</v>
      </c>
      <c r="N16" s="501"/>
      <c r="O16" s="16">
        <f>SUM(K16:K26)</f>
        <v>6200</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100+500</f>
        <v>600</v>
      </c>
      <c r="L17" s="178">
        <f t="shared" si="0"/>
        <v>2409.090909090909</v>
      </c>
      <c r="M17" s="500">
        <f t="shared" si="1"/>
        <v>1445454.5454545454</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400+200+100</f>
        <v>700</v>
      </c>
      <c r="L18" s="178">
        <f t="shared" si="0"/>
        <v>2409.090909090909</v>
      </c>
      <c r="M18" s="500">
        <f t="shared" si="1"/>
        <v>1686363.6363636362</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300</f>
        <v>300</v>
      </c>
      <c r="L19" s="178">
        <f t="shared" si="0"/>
        <v>2409.090909090909</v>
      </c>
      <c r="M19" s="500">
        <f t="shared" si="1"/>
        <v>722727.27272727271</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1000+500+500</f>
        <v>2000</v>
      </c>
      <c r="L20" s="178">
        <f t="shared" si="0"/>
        <v>2409.090909090909</v>
      </c>
      <c r="M20" s="500">
        <f t="shared" si="1"/>
        <v>4818181.8181818184</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500+500</f>
        <v>1000</v>
      </c>
      <c r="L21" s="178">
        <f t="shared" si="0"/>
        <v>2409.090909090909</v>
      </c>
      <c r="M21" s="500">
        <f t="shared" si="1"/>
        <v>2409090.9090909092</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495+5</f>
        <v>500</v>
      </c>
      <c r="L22" s="178">
        <f t="shared" si="0"/>
        <v>2409.090909090909</v>
      </c>
      <c r="M22" s="500">
        <f t="shared" si="1"/>
        <v>1204545.4545454546</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95+5</f>
        <v>100</v>
      </c>
      <c r="L23" s="178">
        <f t="shared" si="0"/>
        <v>2409.090909090909</v>
      </c>
      <c r="M23" s="500">
        <f t="shared" si="1"/>
        <v>240909.09090909091</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95+5</f>
        <v>100</v>
      </c>
      <c r="L24" s="178">
        <f t="shared" si="0"/>
        <v>2409.090909090909</v>
      </c>
      <c r="M24" s="500">
        <f t="shared" si="1"/>
        <v>240909.09090909091</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69</v>
      </c>
      <c r="C25" s="484"/>
      <c r="D25" s="484"/>
      <c r="E25" s="484"/>
      <c r="F25" s="484"/>
      <c r="G25" s="484"/>
      <c r="H25" s="484"/>
      <c r="I25" s="485"/>
      <c r="J25" s="29" t="s">
        <v>32</v>
      </c>
      <c r="K25" s="46">
        <f>300+100</f>
        <v>400</v>
      </c>
      <c r="L25" s="178">
        <f t="shared" si="0"/>
        <v>2409.090909090909</v>
      </c>
      <c r="M25" s="500">
        <f t="shared" si="1"/>
        <v>963636.36363636365</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25</v>
      </c>
      <c r="C26" s="484"/>
      <c r="D26" s="484"/>
      <c r="E26" s="484"/>
      <c r="F26" s="484"/>
      <c r="G26" s="484"/>
      <c r="H26" s="484"/>
      <c r="I26" s="485"/>
      <c r="J26" s="29" t="s">
        <v>32</v>
      </c>
      <c r="K26" s="46">
        <f>100</f>
        <v>100</v>
      </c>
      <c r="L26" s="178">
        <f>750/1.1</f>
        <v>681.81818181818176</v>
      </c>
      <c r="M26" s="500">
        <f t="shared" si="1"/>
        <v>68181.818181818177</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14763636</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1476364</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16240000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153</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33.75" customHeight="1">
      <c r="A43" s="6"/>
      <c r="B43" s="452" t="s">
        <v>152</v>
      </c>
      <c r="C43" s="452"/>
      <c r="D43" s="452"/>
      <c r="E43" s="452"/>
      <c r="F43" s="452"/>
      <c r="G43" s="452"/>
      <c r="H43" s="452"/>
      <c r="I43" s="452"/>
      <c r="J43" s="452"/>
      <c r="K43" s="452"/>
      <c r="L43" s="452"/>
      <c r="M43" s="452"/>
      <c r="N43" s="453"/>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9">
    <mergeCell ref="AK4:AN4"/>
    <mergeCell ref="A5:N5"/>
    <mergeCell ref="H6:N6"/>
    <mergeCell ref="S6:T6"/>
    <mergeCell ref="B43:N43"/>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B17:I17"/>
    <mergeCell ref="M17:N17"/>
    <mergeCell ref="P17:AF17"/>
    <mergeCell ref="AG17:AQ17"/>
    <mergeCell ref="B20:I20"/>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7:AV17"/>
    <mergeCell ref="B18:I18"/>
    <mergeCell ref="M18:N18"/>
    <mergeCell ref="P18:AF18"/>
    <mergeCell ref="AG18:AQ18"/>
    <mergeCell ref="AR18:AV18"/>
    <mergeCell ref="B19:I19"/>
    <mergeCell ref="M19:N19"/>
    <mergeCell ref="P19:AF19"/>
    <mergeCell ref="AG19:AQ19"/>
    <mergeCell ref="AR19:AV19"/>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B27:I27"/>
    <mergeCell ref="J27:L27"/>
    <mergeCell ref="M27:N27"/>
    <mergeCell ref="X27:AV27"/>
    <mergeCell ref="A48:N48"/>
    <mergeCell ref="A33:N33"/>
    <mergeCell ref="A35:G35"/>
    <mergeCell ref="K35:N35"/>
    <mergeCell ref="A36:G36"/>
    <mergeCell ref="K36:N36"/>
    <mergeCell ref="A40:G40"/>
    <mergeCell ref="K40:N40"/>
    <mergeCell ref="E28:F28"/>
    <mergeCell ref="J28:L28"/>
    <mergeCell ref="M28:N28"/>
    <mergeCell ref="J29:L29"/>
    <mergeCell ref="M29:N29"/>
    <mergeCell ref="A31:N31"/>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topLeftCell="A13"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155</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81"/>
      <c r="AE5" s="281"/>
      <c r="AF5" s="281"/>
      <c r="AG5" s="4"/>
      <c r="AH5" s="282"/>
      <c r="AI5" s="282"/>
      <c r="AJ5" s="4"/>
      <c r="AK5" s="273"/>
      <c r="AL5" s="273"/>
      <c r="AM5" s="273"/>
      <c r="AN5" s="273"/>
      <c r="AO5" s="4"/>
      <c r="AP5" s="4"/>
      <c r="AQ5" s="8"/>
      <c r="AR5" s="8"/>
      <c r="AS5" s="8"/>
      <c r="AT5" s="8"/>
      <c r="AU5" s="8"/>
      <c r="AV5" s="8"/>
    </row>
    <row r="6" spans="1:52" ht="15.75">
      <c r="A6" s="6"/>
      <c r="B6" s="2"/>
      <c r="C6" s="270"/>
      <c r="D6" s="2"/>
      <c r="E6" s="2"/>
      <c r="F6" s="2"/>
      <c r="G6" s="2"/>
      <c r="H6" s="448" t="s">
        <v>156</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70"/>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157</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72"/>
      <c r="AI8" s="2"/>
      <c r="AJ8" s="2"/>
      <c r="AK8" s="2"/>
      <c r="AL8" s="2"/>
      <c r="AM8" s="2"/>
      <c r="AN8" s="2"/>
      <c r="AO8" s="2"/>
      <c r="AP8" s="2"/>
      <c r="AQ8" s="2"/>
      <c r="AR8" s="2"/>
      <c r="AS8" s="2"/>
      <c r="AT8" s="2"/>
      <c r="AU8" s="2"/>
      <c r="AV8" s="2"/>
    </row>
    <row r="9" spans="1:52" ht="20.25" customHeight="1">
      <c r="A9" s="454" t="s">
        <v>31</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66</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70"/>
      <c r="D11" s="17"/>
      <c r="E11" s="17"/>
      <c r="F11" s="17"/>
      <c r="G11" s="17"/>
      <c r="H11" s="17"/>
      <c r="I11" s="18"/>
      <c r="J11" s="27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70"/>
      <c r="D12" s="2"/>
      <c r="E12" s="2"/>
      <c r="F12" s="2"/>
      <c r="G12" s="2"/>
      <c r="H12" s="2"/>
      <c r="I12" s="11"/>
      <c r="J12" s="270"/>
      <c r="K12" s="11"/>
      <c r="L12" s="21"/>
      <c r="M12" s="21"/>
      <c r="N12" s="271"/>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77" t="s">
        <v>3</v>
      </c>
      <c r="K14" s="278" t="s">
        <v>4</v>
      </c>
      <c r="L14" s="278" t="s">
        <v>5</v>
      </c>
      <c r="M14" s="468" t="s">
        <v>6</v>
      </c>
      <c r="N14" s="469"/>
      <c r="O14" s="15"/>
      <c r="P14" s="280"/>
      <c r="Q14" s="280"/>
      <c r="R14" s="270"/>
      <c r="S14" s="270"/>
      <c r="T14" s="270"/>
      <c r="U14" s="270"/>
      <c r="V14" s="270"/>
      <c r="W14" s="270"/>
      <c r="X14" s="270"/>
      <c r="Y14" s="270"/>
      <c r="Z14" s="270"/>
      <c r="AA14" s="270"/>
      <c r="AB14" s="270"/>
      <c r="AC14" s="270"/>
      <c r="AD14" s="270"/>
      <c r="AE14" s="270"/>
      <c r="AF14" s="270"/>
      <c r="AG14" s="272"/>
      <c r="AH14" s="272"/>
      <c r="AI14" s="276"/>
      <c r="AJ14" s="276"/>
      <c r="AK14" s="276"/>
      <c r="AL14" s="276"/>
      <c r="AM14" s="275"/>
      <c r="AN14" s="275"/>
      <c r="AO14" s="275"/>
      <c r="AP14" s="275"/>
      <c r="AQ14" s="275"/>
      <c r="AR14" s="275"/>
      <c r="AS14" s="275"/>
      <c r="AT14" s="275"/>
      <c r="AU14" s="275"/>
      <c r="AV14" s="275"/>
    </row>
    <row r="15" spans="1:52" ht="15" customHeight="1">
      <c r="A15" s="23" t="s">
        <v>7</v>
      </c>
      <c r="B15" s="470" t="s">
        <v>8</v>
      </c>
      <c r="C15" s="467"/>
      <c r="D15" s="467"/>
      <c r="E15" s="467"/>
      <c r="F15" s="467"/>
      <c r="G15" s="467"/>
      <c r="H15" s="467"/>
      <c r="I15" s="467"/>
      <c r="J15" s="279"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v>50</v>
      </c>
      <c r="L16" s="178">
        <f t="shared" ref="L16:L19" si="0">2650/1.1</f>
        <v>2409.090909090909</v>
      </c>
      <c r="M16" s="500">
        <f t="shared" ref="M16:M19" si="1">L16*K16</f>
        <v>120454.54545454546</v>
      </c>
      <c r="N16" s="501"/>
      <c r="O16" s="16">
        <f>SUM(K16:K19)</f>
        <v>400</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43</v>
      </c>
      <c r="C17" s="484"/>
      <c r="D17" s="484"/>
      <c r="E17" s="484"/>
      <c r="F17" s="484"/>
      <c r="G17" s="484"/>
      <c r="H17" s="484"/>
      <c r="I17" s="485"/>
      <c r="J17" s="29" t="s">
        <v>32</v>
      </c>
      <c r="K17" s="46">
        <v>200</v>
      </c>
      <c r="L17" s="178">
        <f t="shared" si="0"/>
        <v>2409.090909090909</v>
      </c>
      <c r="M17" s="500">
        <f t="shared" si="1"/>
        <v>481818.18181818182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76</v>
      </c>
      <c r="C18" s="484"/>
      <c r="D18" s="484"/>
      <c r="E18" s="484"/>
      <c r="F18" s="484"/>
      <c r="G18" s="484"/>
      <c r="H18" s="484"/>
      <c r="I18" s="485"/>
      <c r="J18" s="29" t="s">
        <v>32</v>
      </c>
      <c r="K18" s="46">
        <v>100</v>
      </c>
      <c r="L18" s="178">
        <f t="shared" si="0"/>
        <v>2409.090909090909</v>
      </c>
      <c r="M18" s="500">
        <f t="shared" si="1"/>
        <v>240909.09090909091</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44</v>
      </c>
      <c r="C19" s="484"/>
      <c r="D19" s="484"/>
      <c r="E19" s="484"/>
      <c r="F19" s="484"/>
      <c r="G19" s="484"/>
      <c r="H19" s="484"/>
      <c r="I19" s="485"/>
      <c r="J19" s="29" t="s">
        <v>32</v>
      </c>
      <c r="K19" s="46">
        <v>50</v>
      </c>
      <c r="L19" s="178">
        <f t="shared" si="0"/>
        <v>2409.090909090909</v>
      </c>
      <c r="M19" s="500">
        <f t="shared" si="1"/>
        <v>120454.54545454546</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1"/>
      <c r="B20" s="476"/>
      <c r="C20" s="476"/>
      <c r="D20" s="476"/>
      <c r="E20" s="476"/>
      <c r="F20" s="476"/>
      <c r="G20" s="476"/>
      <c r="H20" s="476"/>
      <c r="I20" s="476"/>
      <c r="J20" s="477" t="s">
        <v>14</v>
      </c>
      <c r="K20" s="477"/>
      <c r="L20" s="478"/>
      <c r="M20" s="479">
        <f>ROUND(SUM(M16:N19),0)</f>
        <v>963636</v>
      </c>
      <c r="N20" s="480"/>
      <c r="O20" s="16" t="s">
        <v>13</v>
      </c>
      <c r="P20" s="3"/>
      <c r="Q20" s="2"/>
      <c r="R20" s="2"/>
      <c r="S20" s="2"/>
      <c r="T20" s="2"/>
      <c r="U20" s="2"/>
      <c r="V20" s="2"/>
      <c r="W20" s="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27"/>
      <c r="AX20" s="27"/>
      <c r="AY20" s="27"/>
      <c r="AZ20" s="27"/>
    </row>
    <row r="21" spans="1:52" ht="15.75">
      <c r="A21" s="1" t="s">
        <v>21</v>
      </c>
      <c r="B21" s="30"/>
      <c r="C21" s="47">
        <v>0.1</v>
      </c>
      <c r="D21" s="30"/>
      <c r="E21" s="481"/>
      <c r="F21" s="482"/>
      <c r="G21" s="30"/>
      <c r="H21" s="30"/>
      <c r="I21" s="30"/>
      <c r="J21" s="477" t="s">
        <v>15</v>
      </c>
      <c r="K21" s="477"/>
      <c r="L21" s="478"/>
      <c r="M21" s="479">
        <f>ROUND(M20*C21,0)</f>
        <v>96364</v>
      </c>
      <c r="N21" s="480"/>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1"/>
      <c r="B22" s="30"/>
      <c r="C22" s="30"/>
      <c r="D22" s="30"/>
      <c r="E22" s="30"/>
      <c r="F22" s="30"/>
      <c r="G22" s="30"/>
      <c r="H22" s="30"/>
      <c r="I22" s="30"/>
      <c r="J22" s="477" t="s">
        <v>16</v>
      </c>
      <c r="K22" s="477"/>
      <c r="L22" s="478"/>
      <c r="M22" s="479">
        <f>M20+M21</f>
        <v>1060000</v>
      </c>
      <c r="N22" s="480"/>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6"/>
      <c r="B23" s="2"/>
      <c r="C23" s="2"/>
      <c r="D23" s="2"/>
      <c r="E23" s="2"/>
      <c r="F23" s="2"/>
      <c r="G23" s="2"/>
      <c r="H23" s="2"/>
      <c r="I23" s="2"/>
      <c r="J23" s="2"/>
      <c r="K23" s="11"/>
      <c r="L23" s="11"/>
      <c r="M23" s="11"/>
      <c r="N23" s="7"/>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454" t="e">
        <f ca="1">"Số tiền bằng chữ: "&amp;_xll.VND(M22)</f>
        <v>#NAME?</v>
      </c>
      <c r="B24" s="455"/>
      <c r="C24" s="455"/>
      <c r="D24" s="455"/>
      <c r="E24" s="455"/>
      <c r="F24" s="455"/>
      <c r="G24" s="455"/>
      <c r="H24" s="455"/>
      <c r="I24" s="455"/>
      <c r="J24" s="455"/>
      <c r="K24" s="455"/>
      <c r="L24" s="455"/>
      <c r="M24" s="455"/>
      <c r="N24" s="456"/>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6"/>
      <c r="B25" s="2"/>
      <c r="C25" s="2"/>
      <c r="D25" s="2"/>
      <c r="E25" s="2"/>
      <c r="F25" s="48"/>
      <c r="G25" s="48"/>
      <c r="H25" s="48"/>
      <c r="I25" s="48"/>
      <c r="J25" s="48"/>
      <c r="K25" s="48"/>
      <c r="L25" s="48"/>
      <c r="M25" s="48"/>
      <c r="N25" s="49"/>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493"/>
      <c r="B26" s="494"/>
      <c r="C26" s="494"/>
      <c r="D26" s="494"/>
      <c r="E26" s="494"/>
      <c r="F26" s="494"/>
      <c r="G26" s="494"/>
      <c r="H26" s="494"/>
      <c r="I26" s="494"/>
      <c r="J26" s="494"/>
      <c r="K26" s="494"/>
      <c r="L26" s="494"/>
      <c r="M26" s="494"/>
      <c r="N26" s="495"/>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6"/>
      <c r="B27" s="2"/>
      <c r="C27" s="2"/>
      <c r="D27" s="2"/>
      <c r="E27" s="2"/>
      <c r="F27" s="14"/>
      <c r="G27" s="14"/>
      <c r="H27" s="14"/>
      <c r="I27" s="14"/>
      <c r="J27" s="14"/>
      <c r="K27" s="14"/>
      <c r="L27" s="14"/>
      <c r="M27" s="14"/>
      <c r="N27" s="32"/>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20.25" customHeight="1">
      <c r="A28" s="496" t="s">
        <v>17</v>
      </c>
      <c r="B28" s="464"/>
      <c r="C28" s="464"/>
      <c r="D28" s="464"/>
      <c r="E28" s="464"/>
      <c r="F28" s="464"/>
      <c r="G28" s="464"/>
      <c r="H28" s="14"/>
      <c r="I28" s="14"/>
      <c r="J28" s="14"/>
      <c r="K28" s="497" t="s">
        <v>18</v>
      </c>
      <c r="L28" s="497"/>
      <c r="M28" s="497"/>
      <c r="N28" s="498"/>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488" t="s">
        <v>19</v>
      </c>
      <c r="B29" s="489"/>
      <c r="C29" s="489"/>
      <c r="D29" s="489"/>
      <c r="E29" s="489"/>
      <c r="F29" s="489"/>
      <c r="G29" s="489"/>
      <c r="H29" s="33"/>
      <c r="I29" s="33"/>
      <c r="J29" s="33"/>
      <c r="K29" s="490" t="s">
        <v>24</v>
      </c>
      <c r="L29" s="490"/>
      <c r="M29" s="490"/>
      <c r="N29" s="491"/>
      <c r="O29" s="34"/>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36"/>
      <c r="AU29" s="36"/>
      <c r="AV29" s="36"/>
      <c r="AW29" s="37"/>
      <c r="AX29" s="37"/>
      <c r="AY29" s="37"/>
      <c r="AZ29" s="37"/>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14" ht="15.75">
      <c r="A33" s="496" t="s">
        <v>158</v>
      </c>
      <c r="B33" s="464"/>
      <c r="C33" s="464"/>
      <c r="D33" s="464"/>
      <c r="E33" s="464"/>
      <c r="F33" s="464"/>
      <c r="G33" s="464"/>
      <c r="H33" s="2"/>
      <c r="I33" s="2"/>
      <c r="J33" s="2"/>
      <c r="K33" s="466" t="s">
        <v>56</v>
      </c>
      <c r="L33" s="466"/>
      <c r="M33" s="466"/>
      <c r="N33" s="499"/>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t="s">
        <v>159</v>
      </c>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5.75">
      <c r="A38" s="6"/>
      <c r="B38" s="2"/>
      <c r="C38" s="2"/>
      <c r="D38" s="2"/>
      <c r="E38" s="2"/>
      <c r="F38" s="2"/>
      <c r="G38" s="2"/>
      <c r="H38" s="2"/>
      <c r="I38" s="2"/>
      <c r="J38" s="2"/>
      <c r="K38" s="11"/>
      <c r="L38" s="11"/>
      <c r="M38" s="11"/>
      <c r="N38" s="7"/>
    </row>
    <row r="39" spans="1:14" ht="15.75">
      <c r="A39" s="6"/>
      <c r="B39" s="2"/>
      <c r="C39" s="2"/>
      <c r="D39" s="2"/>
      <c r="E39" s="2"/>
      <c r="F39" s="2"/>
      <c r="G39" s="2"/>
      <c r="H39" s="2"/>
      <c r="I39" s="2"/>
      <c r="J39" s="2"/>
      <c r="K39" s="11"/>
      <c r="L39" s="11"/>
      <c r="M39" s="11"/>
      <c r="N39" s="7"/>
    </row>
    <row r="40" spans="1:14" ht="16.5" thickBot="1">
      <c r="A40" s="38"/>
      <c r="B40" s="39"/>
      <c r="C40" s="39"/>
      <c r="D40" s="39"/>
      <c r="E40" s="39"/>
      <c r="F40" s="39"/>
      <c r="G40" s="39"/>
      <c r="H40" s="39"/>
      <c r="I40" s="39"/>
      <c r="J40" s="39"/>
      <c r="K40" s="40"/>
      <c r="L40" s="40"/>
      <c r="M40" s="40"/>
      <c r="N40" s="41"/>
    </row>
    <row r="41" spans="1:14" ht="15.75" thickTop="1">
      <c r="A41" s="492"/>
      <c r="B41" s="492"/>
      <c r="C41" s="492"/>
      <c r="D41" s="492"/>
      <c r="E41" s="492"/>
      <c r="F41" s="492"/>
      <c r="G41" s="492"/>
      <c r="H41" s="492"/>
      <c r="I41" s="492"/>
      <c r="J41" s="492"/>
      <c r="K41" s="492"/>
      <c r="L41" s="492"/>
      <c r="M41" s="492"/>
      <c r="N41" s="492"/>
    </row>
  </sheetData>
  <mergeCells count="83">
    <mergeCell ref="A41:N41"/>
    <mergeCell ref="A26:N26"/>
    <mergeCell ref="A28:G28"/>
    <mergeCell ref="K28:N28"/>
    <mergeCell ref="A29:G29"/>
    <mergeCell ref="K29:N29"/>
    <mergeCell ref="A33:G33"/>
    <mergeCell ref="K33:N33"/>
    <mergeCell ref="A24:N24"/>
    <mergeCell ref="B20:I20"/>
    <mergeCell ref="B19:I19"/>
    <mergeCell ref="M19:N19"/>
    <mergeCell ref="P19:AF19"/>
    <mergeCell ref="J20:L20"/>
    <mergeCell ref="M20:N20"/>
    <mergeCell ref="X20:AV20"/>
    <mergeCell ref="E21:F21"/>
    <mergeCell ref="J21:L21"/>
    <mergeCell ref="M21:N21"/>
    <mergeCell ref="J22:L22"/>
    <mergeCell ref="M22:N22"/>
    <mergeCell ref="AG19:AQ19"/>
    <mergeCell ref="AR19:AV19"/>
    <mergeCell ref="B18:I18"/>
    <mergeCell ref="M18:N18"/>
    <mergeCell ref="P18:AF18"/>
    <mergeCell ref="AG18:AQ18"/>
    <mergeCell ref="AR18:AV18"/>
    <mergeCell ref="B17:I17"/>
    <mergeCell ref="M17:N17"/>
    <mergeCell ref="P17:AF17"/>
    <mergeCell ref="AG17:AQ17"/>
    <mergeCell ref="AR17:AV17"/>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5:AV15"/>
    <mergeCell ref="B16:I16"/>
    <mergeCell ref="M16:N16"/>
    <mergeCell ref="P16:AF16"/>
    <mergeCell ref="AG16:AQ16"/>
    <mergeCell ref="AR16:AV16"/>
    <mergeCell ref="AR12:AV12"/>
    <mergeCell ref="AI10:AL10"/>
    <mergeCell ref="AM10:AQ10"/>
    <mergeCell ref="AR10:AV10"/>
    <mergeCell ref="P11:Q11"/>
    <mergeCell ref="R11:AF11"/>
    <mergeCell ref="AG11:AH11"/>
    <mergeCell ref="AI11:AL11"/>
    <mergeCell ref="AM11:AQ11"/>
    <mergeCell ref="AR11:AV11"/>
    <mergeCell ref="P12:Q12"/>
    <mergeCell ref="R12:AF12"/>
    <mergeCell ref="AG12:AH12"/>
    <mergeCell ref="AI12:AL12"/>
    <mergeCell ref="AM12:AQ12"/>
    <mergeCell ref="A9:N9"/>
    <mergeCell ref="A10:N10"/>
    <mergeCell ref="P10:Q10"/>
    <mergeCell ref="R10:AF10"/>
    <mergeCell ref="AG10:AH10"/>
    <mergeCell ref="AK4:AN4"/>
    <mergeCell ref="A5:N5"/>
    <mergeCell ref="H6:N6"/>
    <mergeCell ref="S6:T6"/>
    <mergeCell ref="A8:N8"/>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topLeftCell="A7" zoomScale="120" zoomScaleNormal="120" workbookViewId="0">
      <selection activeCell="A22" sqref="A22:XFD23"/>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48</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84"/>
      <c r="AE5" s="84"/>
      <c r="AF5" s="84"/>
      <c r="AG5" s="4"/>
      <c r="AH5" s="83"/>
      <c r="AI5" s="83"/>
      <c r="AJ5" s="4"/>
      <c r="AK5" s="75"/>
      <c r="AL5" s="75"/>
      <c r="AM5" s="75"/>
      <c r="AN5" s="75"/>
      <c r="AO5" s="4"/>
      <c r="AP5" s="4"/>
      <c r="AQ5" s="8"/>
      <c r="AR5" s="8"/>
      <c r="AS5" s="8"/>
      <c r="AT5" s="8"/>
      <c r="AU5" s="8"/>
      <c r="AV5" s="8"/>
    </row>
    <row r="6" spans="1:48" ht="15.75">
      <c r="A6" s="6"/>
      <c r="B6" s="2"/>
      <c r="C6" s="73"/>
      <c r="D6" s="2"/>
      <c r="E6" s="2"/>
      <c r="F6" s="2"/>
      <c r="G6" s="2"/>
      <c r="H6" s="448" t="s">
        <v>35</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73"/>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36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72"/>
      <c r="AI8" s="2"/>
      <c r="AJ8" s="2"/>
      <c r="AK8" s="2"/>
      <c r="AL8" s="2"/>
      <c r="AM8" s="2"/>
      <c r="AN8" s="2"/>
      <c r="AO8" s="2"/>
      <c r="AP8" s="2"/>
      <c r="AQ8" s="2"/>
      <c r="AR8" s="2"/>
      <c r="AS8" s="2"/>
      <c r="AT8" s="2"/>
      <c r="AU8" s="2"/>
      <c r="AV8" s="2"/>
    </row>
    <row r="9" spans="1:48" ht="20.25" customHeight="1">
      <c r="A9" s="454" t="s">
        <v>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38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73"/>
      <c r="D11" s="17"/>
      <c r="E11" s="17"/>
      <c r="F11" s="17"/>
      <c r="G11" s="17"/>
      <c r="H11" s="17"/>
      <c r="I11" s="18"/>
      <c r="J11" s="71"/>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73"/>
      <c r="D12" s="2"/>
      <c r="E12" s="2"/>
      <c r="F12" s="2"/>
      <c r="G12" s="2"/>
      <c r="H12" s="2"/>
      <c r="I12" s="11"/>
      <c r="J12" s="73"/>
      <c r="K12" s="11"/>
      <c r="L12" s="21"/>
      <c r="M12" s="21"/>
      <c r="N12" s="76"/>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79" t="s">
        <v>3</v>
      </c>
      <c r="K14" s="80" t="s">
        <v>4</v>
      </c>
      <c r="L14" s="80" t="s">
        <v>5</v>
      </c>
      <c r="M14" s="468" t="s">
        <v>6</v>
      </c>
      <c r="N14" s="469"/>
      <c r="O14" s="15"/>
      <c r="P14" s="82"/>
      <c r="Q14" s="82"/>
      <c r="R14" s="73"/>
      <c r="S14" s="73"/>
      <c r="T14" s="73"/>
      <c r="U14" s="73"/>
      <c r="V14" s="73"/>
      <c r="W14" s="73"/>
      <c r="X14" s="73"/>
      <c r="Y14" s="73"/>
      <c r="Z14" s="73"/>
      <c r="AA14" s="73"/>
      <c r="AB14" s="73"/>
      <c r="AC14" s="73"/>
      <c r="AD14" s="73"/>
      <c r="AE14" s="73"/>
      <c r="AF14" s="73"/>
      <c r="AG14" s="72"/>
      <c r="AH14" s="72"/>
      <c r="AI14" s="78"/>
      <c r="AJ14" s="78"/>
      <c r="AK14" s="78"/>
      <c r="AL14" s="78"/>
      <c r="AM14" s="77"/>
      <c r="AN14" s="77"/>
      <c r="AO14" s="77"/>
      <c r="AP14" s="77"/>
      <c r="AQ14" s="77"/>
      <c r="AR14" s="77"/>
      <c r="AS14" s="77"/>
      <c r="AT14" s="77"/>
      <c r="AU14" s="77"/>
      <c r="AV14" s="77"/>
    </row>
    <row r="15" spans="1:48" ht="15" customHeight="1">
      <c r="A15" s="23" t="s">
        <v>7</v>
      </c>
      <c r="B15" s="470" t="s">
        <v>8</v>
      </c>
      <c r="C15" s="467"/>
      <c r="D15" s="467"/>
      <c r="E15" s="467"/>
      <c r="F15" s="467"/>
      <c r="G15" s="467"/>
      <c r="H15" s="467"/>
      <c r="I15" s="467"/>
      <c r="J15" s="81"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29</v>
      </c>
      <c r="C16" s="440"/>
      <c r="D16" s="440"/>
      <c r="E16" s="440"/>
      <c r="F16" s="440"/>
      <c r="G16" s="440"/>
      <c r="H16" s="440"/>
      <c r="I16" s="441"/>
      <c r="J16" s="26" t="s">
        <v>32</v>
      </c>
      <c r="K16" s="45">
        <v>2000</v>
      </c>
      <c r="L16" s="56">
        <f>2650/1.1</f>
        <v>2409.090909090909</v>
      </c>
      <c r="M16" s="442">
        <f>K16*L16</f>
        <v>4818181.8181818184</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39</v>
      </c>
      <c r="C17" s="440"/>
      <c r="D17" s="440"/>
      <c r="E17" s="440"/>
      <c r="F17" s="440"/>
      <c r="G17" s="440"/>
      <c r="H17" s="440"/>
      <c r="I17" s="441"/>
      <c r="J17" s="26" t="s">
        <v>32</v>
      </c>
      <c r="K17" s="45">
        <v>1000</v>
      </c>
      <c r="L17" s="56">
        <f t="shared" ref="L17:L19" si="0">2650/1.1</f>
        <v>2409.090909090909</v>
      </c>
      <c r="M17" s="442">
        <f t="shared" ref="M17:M19" si="1">K17*L17</f>
        <v>2409090.9090909092</v>
      </c>
      <c r="N17" s="443"/>
      <c r="O17" s="16"/>
      <c r="P17" s="455"/>
      <c r="Q17" s="455"/>
      <c r="R17" s="455"/>
      <c r="S17" s="455"/>
      <c r="T17" s="455"/>
      <c r="U17" s="455"/>
      <c r="V17" s="455"/>
      <c r="W17" s="455"/>
      <c r="X17" s="455"/>
      <c r="Y17" s="455"/>
      <c r="Z17" s="455"/>
      <c r="AA17" s="455"/>
      <c r="AB17" s="455"/>
      <c r="AC17" s="455"/>
      <c r="AD17" s="455"/>
      <c r="AE17" s="455"/>
      <c r="AF17" s="455"/>
      <c r="AG17" s="464"/>
      <c r="AH17" s="464"/>
      <c r="AI17" s="465"/>
      <c r="AJ17" s="465"/>
      <c r="AK17" s="465"/>
      <c r="AL17" s="465"/>
      <c r="AM17" s="466"/>
      <c r="AN17" s="466"/>
      <c r="AO17" s="466"/>
      <c r="AP17" s="466"/>
      <c r="AQ17" s="466"/>
      <c r="AR17" s="466"/>
      <c r="AS17" s="466"/>
      <c r="AT17" s="466"/>
      <c r="AU17" s="466"/>
      <c r="AV17" s="466"/>
    </row>
    <row r="18" spans="1:52" ht="15.75">
      <c r="A18" s="25">
        <v>3</v>
      </c>
      <c r="B18" s="439" t="s">
        <v>40</v>
      </c>
      <c r="C18" s="440"/>
      <c r="D18" s="440"/>
      <c r="E18" s="440"/>
      <c r="F18" s="440"/>
      <c r="G18" s="440"/>
      <c r="H18" s="440"/>
      <c r="I18" s="441"/>
      <c r="J18" s="26" t="s">
        <v>32</v>
      </c>
      <c r="K18" s="45">
        <v>1000</v>
      </c>
      <c r="L18" s="56">
        <f t="shared" si="0"/>
        <v>2409.090909090909</v>
      </c>
      <c r="M18" s="442">
        <f t="shared" si="1"/>
        <v>2409090.9090909092</v>
      </c>
      <c r="N18" s="443"/>
      <c r="O18" s="16"/>
      <c r="P18" s="455"/>
      <c r="Q18" s="455"/>
      <c r="R18" s="455"/>
      <c r="S18" s="455"/>
      <c r="T18" s="455"/>
      <c r="U18" s="455"/>
      <c r="V18" s="455"/>
      <c r="W18" s="455"/>
      <c r="X18" s="455"/>
      <c r="Y18" s="455"/>
      <c r="Z18" s="455"/>
      <c r="AA18" s="455"/>
      <c r="AB18" s="455"/>
      <c r="AC18" s="455"/>
      <c r="AD18" s="455"/>
      <c r="AE18" s="455"/>
      <c r="AF18" s="455"/>
      <c r="AG18" s="464"/>
      <c r="AH18" s="464"/>
      <c r="AI18" s="465"/>
      <c r="AJ18" s="465"/>
      <c r="AK18" s="465"/>
      <c r="AL18" s="465"/>
      <c r="AM18" s="466"/>
      <c r="AN18" s="466"/>
      <c r="AO18" s="466"/>
      <c r="AP18" s="466"/>
      <c r="AQ18" s="466"/>
      <c r="AR18" s="466"/>
      <c r="AS18" s="466"/>
      <c r="AT18" s="466"/>
      <c r="AU18" s="466"/>
      <c r="AV18" s="466"/>
    </row>
    <row r="19" spans="1:52" ht="15.75">
      <c r="A19" s="25">
        <v>4</v>
      </c>
      <c r="B19" s="439" t="s">
        <v>30</v>
      </c>
      <c r="C19" s="440"/>
      <c r="D19" s="440"/>
      <c r="E19" s="440"/>
      <c r="F19" s="440"/>
      <c r="G19" s="440"/>
      <c r="H19" s="440"/>
      <c r="I19" s="441"/>
      <c r="J19" s="26" t="s">
        <v>32</v>
      </c>
      <c r="K19" s="45">
        <v>2000</v>
      </c>
      <c r="L19" s="56">
        <f t="shared" si="0"/>
        <v>2409.090909090909</v>
      </c>
      <c r="M19" s="442">
        <f t="shared" si="1"/>
        <v>4818181.8181818184</v>
      </c>
      <c r="N19" s="443"/>
      <c r="O19" s="16"/>
      <c r="P19" s="2"/>
      <c r="Q19" s="2"/>
      <c r="R19" s="2"/>
      <c r="S19" s="2"/>
      <c r="T19" s="2"/>
      <c r="U19" s="2"/>
      <c r="V19" s="2"/>
      <c r="W19" s="73"/>
      <c r="X19" s="73"/>
      <c r="Y19" s="73"/>
      <c r="Z19" s="2"/>
      <c r="AA19" s="2"/>
      <c r="AB19" s="2"/>
      <c r="AC19" s="2"/>
      <c r="AD19" s="2"/>
      <c r="AE19" s="2"/>
      <c r="AF19" s="2"/>
      <c r="AG19" s="2"/>
      <c r="AH19" s="2"/>
      <c r="AI19" s="2"/>
      <c r="AJ19" s="2"/>
      <c r="AK19" s="2"/>
      <c r="AL19" s="2"/>
      <c r="AM19" s="2"/>
      <c r="AN19" s="2"/>
      <c r="AO19" s="2"/>
      <c r="AP19" s="2"/>
      <c r="AQ19" s="2"/>
      <c r="AR19" s="74"/>
      <c r="AS19" s="75"/>
      <c r="AT19" s="75"/>
      <c r="AU19" s="75"/>
      <c r="AV19" s="75"/>
      <c r="AW19" s="27"/>
      <c r="AX19" s="27"/>
      <c r="AY19" s="27"/>
      <c r="AZ19" s="27"/>
    </row>
    <row r="20" spans="1:52" ht="15.75">
      <c r="A20" s="25">
        <v>5</v>
      </c>
      <c r="B20" s="439" t="s">
        <v>28</v>
      </c>
      <c r="C20" s="440"/>
      <c r="D20" s="440"/>
      <c r="E20" s="440"/>
      <c r="F20" s="440"/>
      <c r="G20" s="440"/>
      <c r="H20" s="440"/>
      <c r="I20" s="441"/>
      <c r="J20" s="26" t="s">
        <v>32</v>
      </c>
      <c r="K20" s="45">
        <v>1200</v>
      </c>
      <c r="L20" s="56">
        <f t="shared" ref="L20:L21" si="2">2650/1.1</f>
        <v>2409.090909090909</v>
      </c>
      <c r="M20" s="442">
        <f t="shared" ref="M20" si="3">K20*L20</f>
        <v>2890909.0909090908</v>
      </c>
      <c r="N20" s="443"/>
      <c r="O20" s="16"/>
      <c r="P20" s="2"/>
      <c r="Q20" s="2"/>
      <c r="R20" s="2"/>
      <c r="S20" s="2"/>
      <c r="T20" s="2"/>
      <c r="U20" s="2"/>
      <c r="V20" s="2"/>
      <c r="W20" s="73"/>
      <c r="X20" s="73"/>
      <c r="Y20" s="73"/>
      <c r="Z20" s="2"/>
      <c r="AA20" s="2"/>
      <c r="AB20" s="2"/>
      <c r="AC20" s="2"/>
      <c r="AD20" s="2"/>
      <c r="AE20" s="2"/>
      <c r="AF20" s="2"/>
      <c r="AG20" s="2"/>
      <c r="AH20" s="2"/>
      <c r="AI20" s="2"/>
      <c r="AJ20" s="2"/>
      <c r="AK20" s="2"/>
      <c r="AL20" s="2"/>
      <c r="AM20" s="2"/>
      <c r="AN20" s="2"/>
      <c r="AO20" s="2"/>
      <c r="AP20" s="2"/>
      <c r="AQ20" s="2"/>
      <c r="AR20" s="74"/>
      <c r="AS20" s="75"/>
      <c r="AT20" s="75"/>
      <c r="AU20" s="75"/>
      <c r="AV20" s="75"/>
      <c r="AW20" s="27"/>
      <c r="AX20" s="27"/>
      <c r="AY20" s="27"/>
      <c r="AZ20" s="27"/>
    </row>
    <row r="21" spans="1:52" ht="15.75">
      <c r="A21" s="25">
        <v>6</v>
      </c>
      <c r="B21" s="439" t="s">
        <v>43</v>
      </c>
      <c r="C21" s="440"/>
      <c r="D21" s="440"/>
      <c r="E21" s="440"/>
      <c r="F21" s="440"/>
      <c r="G21" s="440"/>
      <c r="H21" s="440"/>
      <c r="I21" s="441"/>
      <c r="J21" s="26" t="s">
        <v>32</v>
      </c>
      <c r="K21" s="45">
        <v>1000</v>
      </c>
      <c r="L21" s="56">
        <f t="shared" si="2"/>
        <v>2409.090909090909</v>
      </c>
      <c r="M21" s="442">
        <f t="shared" ref="M21" si="4">K21*L21</f>
        <v>2409090.9090909092</v>
      </c>
      <c r="N21" s="443"/>
      <c r="O21" s="16"/>
      <c r="P21" s="2"/>
      <c r="Q21" s="2"/>
      <c r="R21" s="2"/>
      <c r="S21" s="2"/>
      <c r="T21" s="2"/>
      <c r="U21" s="2"/>
      <c r="V21" s="2"/>
      <c r="W21" s="73"/>
      <c r="X21" s="73"/>
      <c r="Y21" s="73"/>
      <c r="Z21" s="2"/>
      <c r="AA21" s="2"/>
      <c r="AB21" s="2"/>
      <c r="AC21" s="2"/>
      <c r="AD21" s="2"/>
      <c r="AE21" s="2"/>
      <c r="AF21" s="2"/>
      <c r="AG21" s="2"/>
      <c r="AH21" s="2"/>
      <c r="AI21" s="2"/>
      <c r="AJ21" s="2"/>
      <c r="AK21" s="2"/>
      <c r="AL21" s="2"/>
      <c r="AM21" s="2"/>
      <c r="AN21" s="2"/>
      <c r="AO21" s="2"/>
      <c r="AP21" s="2"/>
      <c r="AQ21" s="2"/>
      <c r="AR21" s="74"/>
      <c r="AS21" s="75"/>
      <c r="AT21" s="75"/>
      <c r="AU21" s="75"/>
      <c r="AV21" s="75"/>
      <c r="AW21" s="27"/>
      <c r="AX21" s="27"/>
      <c r="AY21" s="27"/>
      <c r="AZ21" s="27"/>
    </row>
    <row r="22" spans="1:52" ht="15.75">
      <c r="A22" s="28"/>
      <c r="B22" s="483"/>
      <c r="C22" s="484"/>
      <c r="D22" s="484"/>
      <c r="E22" s="484"/>
      <c r="F22" s="484"/>
      <c r="G22" s="484"/>
      <c r="H22" s="484"/>
      <c r="I22" s="485"/>
      <c r="J22" s="29" t="s">
        <v>13</v>
      </c>
      <c r="K22" s="46" t="s">
        <v>13</v>
      </c>
      <c r="L22" s="44" t="s">
        <v>13</v>
      </c>
      <c r="M22" s="486" t="s">
        <v>13</v>
      </c>
      <c r="N22" s="487"/>
      <c r="O22" s="16" t="s">
        <v>13</v>
      </c>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1"/>
      <c r="B23" s="476"/>
      <c r="C23" s="476"/>
      <c r="D23" s="476"/>
      <c r="E23" s="476"/>
      <c r="F23" s="476"/>
      <c r="G23" s="476"/>
      <c r="H23" s="476"/>
      <c r="I23" s="476"/>
      <c r="J23" s="477" t="s">
        <v>14</v>
      </c>
      <c r="K23" s="477"/>
      <c r="L23" s="478"/>
      <c r="M23" s="479">
        <f>ROUND(SUM(M16:N22),0)</f>
        <v>19754545</v>
      </c>
      <c r="N23" s="480"/>
      <c r="O23" s="16" t="s">
        <v>13</v>
      </c>
      <c r="P23" s="3"/>
      <c r="Q23" s="2"/>
      <c r="R23" s="2"/>
      <c r="S23" s="2"/>
      <c r="T23" s="2"/>
      <c r="U23" s="2"/>
      <c r="V23" s="2"/>
      <c r="W23" s="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27"/>
      <c r="AX23" s="27"/>
      <c r="AY23" s="27"/>
      <c r="AZ23" s="27"/>
    </row>
    <row r="24" spans="1:52" ht="15.75">
      <c r="A24" s="1" t="s">
        <v>21</v>
      </c>
      <c r="B24" s="30"/>
      <c r="C24" s="47">
        <v>0.1</v>
      </c>
      <c r="D24" s="30"/>
      <c r="E24" s="481"/>
      <c r="F24" s="482"/>
      <c r="G24" s="30"/>
      <c r="H24" s="30"/>
      <c r="I24" s="30"/>
      <c r="J24" s="477" t="s">
        <v>15</v>
      </c>
      <c r="K24" s="477"/>
      <c r="L24" s="478"/>
      <c r="M24" s="479">
        <f>ROUND(M23*C24,0)</f>
        <v>1975455</v>
      </c>
      <c r="N24" s="480"/>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c r="A25" s="1"/>
      <c r="B25" s="30"/>
      <c r="C25" s="30"/>
      <c r="D25" s="30"/>
      <c r="E25" s="30"/>
      <c r="F25" s="30"/>
      <c r="G25" s="30"/>
      <c r="H25" s="30"/>
      <c r="I25" s="30"/>
      <c r="J25" s="477" t="s">
        <v>16</v>
      </c>
      <c r="K25" s="477"/>
      <c r="L25" s="478"/>
      <c r="M25" s="479">
        <f>M23+M24</f>
        <v>21730000</v>
      </c>
      <c r="N25" s="480"/>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c r="A26" s="6"/>
      <c r="B26" s="2"/>
      <c r="C26" s="2"/>
      <c r="D26" s="2"/>
      <c r="E26" s="2"/>
      <c r="F26" s="2"/>
      <c r="G26" s="2"/>
      <c r="H26" s="2"/>
      <c r="I26" s="2"/>
      <c r="J26" s="2"/>
      <c r="K26" s="11"/>
      <c r="L26" s="11"/>
      <c r="M26" s="11"/>
      <c r="N26" s="7"/>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c r="A27" s="454" t="e">
        <f ca="1">"Số tiền bằng chữ: "&amp;_xll.VND(M25)</f>
        <v>#NAME?</v>
      </c>
      <c r="B27" s="455"/>
      <c r="C27" s="455"/>
      <c r="D27" s="455"/>
      <c r="E27" s="455"/>
      <c r="F27" s="455"/>
      <c r="G27" s="455"/>
      <c r="H27" s="455"/>
      <c r="I27" s="455"/>
      <c r="J27" s="455"/>
      <c r="K27" s="455"/>
      <c r="L27" s="455"/>
      <c r="M27" s="455"/>
      <c r="N27" s="456"/>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hidden="1">
      <c r="A28" s="6"/>
      <c r="B28" s="2"/>
      <c r="C28" s="2"/>
      <c r="D28" s="2"/>
      <c r="E28" s="2"/>
      <c r="F28" s="48"/>
      <c r="G28" s="48"/>
      <c r="H28" s="48"/>
      <c r="I28" s="48"/>
      <c r="J28" s="48"/>
      <c r="K28" s="48"/>
      <c r="L28" s="48"/>
      <c r="M28" s="48"/>
      <c r="N28" s="49"/>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hidden="1">
      <c r="A29" s="493"/>
      <c r="B29" s="494"/>
      <c r="C29" s="494"/>
      <c r="D29" s="494"/>
      <c r="E29" s="494"/>
      <c r="F29" s="494"/>
      <c r="G29" s="494"/>
      <c r="H29" s="494"/>
      <c r="I29" s="494"/>
      <c r="J29" s="494"/>
      <c r="K29" s="494"/>
      <c r="L29" s="494"/>
      <c r="M29" s="494"/>
      <c r="N29" s="495"/>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hidden="1">
      <c r="A30" s="6"/>
      <c r="B30" s="2"/>
      <c r="C30" s="2"/>
      <c r="D30" s="2"/>
      <c r="E30" s="2"/>
      <c r="F30" s="14"/>
      <c r="G30" s="14"/>
      <c r="H30" s="14"/>
      <c r="I30" s="14"/>
      <c r="J30" s="14"/>
      <c r="K30" s="14"/>
      <c r="L30" s="14"/>
      <c r="M30" s="14"/>
      <c r="N30" s="32"/>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20.25" customHeight="1">
      <c r="A31" s="496" t="s">
        <v>17</v>
      </c>
      <c r="B31" s="464"/>
      <c r="C31" s="464"/>
      <c r="D31" s="464"/>
      <c r="E31" s="464"/>
      <c r="F31" s="464"/>
      <c r="G31" s="464"/>
      <c r="H31" s="14"/>
      <c r="I31" s="14"/>
      <c r="J31" s="14"/>
      <c r="K31" s="497" t="s">
        <v>18</v>
      </c>
      <c r="L31" s="497"/>
      <c r="M31" s="497"/>
      <c r="N31" s="498"/>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c r="A32" s="488" t="s">
        <v>19</v>
      </c>
      <c r="B32" s="489"/>
      <c r="C32" s="489"/>
      <c r="D32" s="489"/>
      <c r="E32" s="489"/>
      <c r="F32" s="489"/>
      <c r="G32" s="489"/>
      <c r="H32" s="33"/>
      <c r="I32" s="33"/>
      <c r="J32" s="33"/>
      <c r="K32" s="490" t="s">
        <v>24</v>
      </c>
      <c r="L32" s="490"/>
      <c r="M32" s="490"/>
      <c r="N32" s="491"/>
      <c r="O32" s="34"/>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6"/>
      <c r="AR32" s="36"/>
      <c r="AS32" s="36"/>
      <c r="AT32" s="36"/>
      <c r="AU32" s="36"/>
      <c r="AV32" s="36"/>
      <c r="AW32" s="37"/>
      <c r="AX32" s="37"/>
      <c r="AY32" s="37"/>
      <c r="AZ32" s="37"/>
    </row>
    <row r="33" spans="1:52" ht="15.75">
      <c r="A33" s="6"/>
      <c r="B33" s="2"/>
      <c r="C33" s="2"/>
      <c r="D33" s="2"/>
      <c r="E33" s="2"/>
      <c r="F33" s="2"/>
      <c r="G33" s="2"/>
      <c r="H33" s="2"/>
      <c r="I33" s="2"/>
      <c r="J33" s="2"/>
      <c r="K33" s="11"/>
      <c r="L33" s="11"/>
      <c r="M33" s="11"/>
      <c r="N33" s="7"/>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5.75">
      <c r="A34" s="6"/>
      <c r="B34" s="2"/>
      <c r="C34" s="2"/>
      <c r="D34" s="2"/>
      <c r="E34" s="2"/>
      <c r="F34" s="2"/>
      <c r="G34" s="2"/>
      <c r="H34" s="2"/>
      <c r="I34" s="2"/>
      <c r="J34" s="2"/>
      <c r="K34" s="11"/>
      <c r="L34" s="11"/>
      <c r="M34" s="11"/>
      <c r="N34" s="7"/>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5.75">
      <c r="A35" s="6"/>
      <c r="B35" s="2"/>
      <c r="C35" s="2"/>
      <c r="D35" s="2"/>
      <c r="E35" s="2"/>
      <c r="F35" s="2"/>
      <c r="G35" s="2"/>
      <c r="H35" s="2"/>
      <c r="I35" s="2"/>
      <c r="J35" s="2"/>
      <c r="K35" s="11"/>
      <c r="L35" s="11"/>
      <c r="M35" s="11"/>
      <c r="N35" s="7"/>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5.75">
      <c r="A36" s="6"/>
      <c r="B36" s="2"/>
      <c r="C36" s="2"/>
      <c r="D36" s="2"/>
      <c r="E36" s="2"/>
      <c r="F36" s="2"/>
      <c r="G36" s="2"/>
      <c r="H36" s="2"/>
      <c r="I36" s="2"/>
      <c r="J36" s="2"/>
      <c r="K36" s="11"/>
      <c r="L36" s="11"/>
      <c r="M36" s="11"/>
      <c r="N36" s="7"/>
    </row>
    <row r="37" spans="1:52" ht="15.75">
      <c r="A37" s="6"/>
      <c r="B37" s="2"/>
      <c r="C37" s="2"/>
      <c r="D37" s="2"/>
      <c r="E37" s="2"/>
      <c r="F37" s="2"/>
      <c r="G37" s="2"/>
      <c r="H37" s="2"/>
      <c r="I37" s="2"/>
      <c r="J37" s="2"/>
      <c r="K37" s="11"/>
      <c r="L37" s="11"/>
      <c r="M37" s="11"/>
      <c r="N37" s="7"/>
    </row>
    <row r="38" spans="1:52" ht="15.75">
      <c r="A38" s="6"/>
      <c r="B38" s="2"/>
      <c r="C38" s="2"/>
      <c r="D38" s="2"/>
      <c r="E38" s="2"/>
      <c r="F38" s="2"/>
      <c r="G38" s="2"/>
      <c r="H38" s="2"/>
      <c r="I38" s="2"/>
      <c r="J38" s="2"/>
      <c r="K38" s="11"/>
      <c r="L38" s="11"/>
      <c r="M38" s="11"/>
      <c r="N38" s="7"/>
    </row>
    <row r="39" spans="1:52" ht="15.75">
      <c r="A39" s="6"/>
      <c r="B39" s="2"/>
      <c r="C39" s="2"/>
      <c r="D39" s="2"/>
      <c r="E39" s="2"/>
      <c r="F39" s="2"/>
      <c r="G39" s="2"/>
      <c r="H39" s="2"/>
      <c r="I39" s="2"/>
      <c r="J39" s="2"/>
      <c r="K39" s="11"/>
      <c r="L39" s="11"/>
      <c r="M39" s="11"/>
      <c r="N39" s="7"/>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6.5" thickBot="1">
      <c r="A43" s="38"/>
      <c r="B43" s="39"/>
      <c r="C43" s="39"/>
      <c r="D43" s="39"/>
      <c r="E43" s="39"/>
      <c r="F43" s="39"/>
      <c r="G43" s="39"/>
      <c r="H43" s="39"/>
      <c r="I43" s="39"/>
      <c r="J43" s="39"/>
      <c r="K43" s="40"/>
      <c r="L43" s="40"/>
      <c r="M43" s="40"/>
      <c r="N43" s="41"/>
    </row>
    <row r="44" spans="1:52" ht="15.75" thickTop="1">
      <c r="A44" s="492"/>
      <c r="B44" s="492"/>
      <c r="C44" s="492"/>
      <c r="D44" s="492"/>
      <c r="E44" s="492"/>
      <c r="F44" s="492"/>
      <c r="G44" s="492"/>
      <c r="H44" s="492"/>
      <c r="I44" s="492"/>
      <c r="J44" s="492"/>
      <c r="K44" s="492"/>
      <c r="L44" s="492"/>
      <c r="M44" s="492"/>
      <c r="N44" s="492"/>
    </row>
  </sheetData>
  <mergeCells count="96">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5:AV15"/>
    <mergeCell ref="B16:I16"/>
    <mergeCell ref="M16:N16"/>
    <mergeCell ref="P16:Q16"/>
    <mergeCell ref="R16:AF16"/>
    <mergeCell ref="AG16:AH16"/>
    <mergeCell ref="AI16:AL16"/>
    <mergeCell ref="AM16:AQ16"/>
    <mergeCell ref="AR16:AV16"/>
    <mergeCell ref="AM17:AQ17"/>
    <mergeCell ref="AR17:AV17"/>
    <mergeCell ref="B18:I18"/>
    <mergeCell ref="M18:N18"/>
    <mergeCell ref="P18:Q18"/>
    <mergeCell ref="R18:AF18"/>
    <mergeCell ref="AG18:AH18"/>
    <mergeCell ref="AI18:AL18"/>
    <mergeCell ref="AM18:AQ18"/>
    <mergeCell ref="AR18:AV18"/>
    <mergeCell ref="B17:I17"/>
    <mergeCell ref="M17:N17"/>
    <mergeCell ref="P17:Q17"/>
    <mergeCell ref="R17:AF17"/>
    <mergeCell ref="AG17:AH17"/>
    <mergeCell ref="AI17:AL17"/>
    <mergeCell ref="B21:I21"/>
    <mergeCell ref="M21:N21"/>
    <mergeCell ref="B19:I19"/>
    <mergeCell ref="M19:N19"/>
    <mergeCell ref="B20:I20"/>
    <mergeCell ref="M20:N20"/>
    <mergeCell ref="P22:AF22"/>
    <mergeCell ref="AG22:AQ22"/>
    <mergeCell ref="AR22:AV22"/>
    <mergeCell ref="B23:I23"/>
    <mergeCell ref="J23:L23"/>
    <mergeCell ref="M23:N23"/>
    <mergeCell ref="X23:AV23"/>
    <mergeCell ref="B22:I22"/>
    <mergeCell ref="M22:N22"/>
    <mergeCell ref="A44:N44"/>
    <mergeCell ref="E24:F24"/>
    <mergeCell ref="J24:L24"/>
    <mergeCell ref="M24:N24"/>
    <mergeCell ref="J25:L25"/>
    <mergeCell ref="M25:N25"/>
    <mergeCell ref="A27:N27"/>
    <mergeCell ref="A29:N29"/>
    <mergeCell ref="A31:G31"/>
    <mergeCell ref="K31:N31"/>
    <mergeCell ref="A32:G32"/>
    <mergeCell ref="K32:N32"/>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4"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160</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287"/>
      <c r="AE5" s="287"/>
      <c r="AF5" s="287"/>
      <c r="AG5" s="4"/>
      <c r="AH5" s="288"/>
      <c r="AI5" s="288"/>
      <c r="AJ5" s="4"/>
      <c r="AK5" s="284"/>
      <c r="AL5" s="284"/>
      <c r="AM5" s="284"/>
      <c r="AN5" s="284"/>
      <c r="AO5" s="4"/>
      <c r="AP5" s="4"/>
      <c r="AQ5" s="8"/>
      <c r="AR5" s="8"/>
      <c r="AS5" s="8"/>
      <c r="AT5" s="8"/>
      <c r="AU5" s="8"/>
      <c r="AV5" s="8"/>
    </row>
    <row r="6" spans="1:52" ht="15.75">
      <c r="A6" s="6"/>
      <c r="B6" s="2"/>
      <c r="C6" s="285"/>
      <c r="D6" s="2"/>
      <c r="E6" s="2"/>
      <c r="F6" s="2"/>
      <c r="G6" s="2"/>
      <c r="H6" s="448" t="s">
        <v>156</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85"/>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161</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89"/>
      <c r="AI8" s="2"/>
      <c r="AJ8" s="2"/>
      <c r="AK8" s="2"/>
      <c r="AL8" s="2"/>
      <c r="AM8" s="2"/>
      <c r="AN8" s="2"/>
      <c r="AO8" s="2"/>
      <c r="AP8" s="2"/>
      <c r="AQ8" s="2"/>
      <c r="AR8" s="2"/>
      <c r="AS8" s="2"/>
      <c r="AT8" s="2"/>
      <c r="AU8" s="2"/>
      <c r="AV8" s="2"/>
    </row>
    <row r="9" spans="1:52" ht="20.25" customHeight="1">
      <c r="A9" s="454" t="s">
        <v>162</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165</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85"/>
      <c r="D11" s="17"/>
      <c r="E11" s="17"/>
      <c r="F11" s="17"/>
      <c r="G11" s="17"/>
      <c r="H11" s="17"/>
      <c r="I11" s="18"/>
      <c r="J11" s="283"/>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85"/>
      <c r="D12" s="2"/>
      <c r="E12" s="2"/>
      <c r="F12" s="2"/>
      <c r="G12" s="2"/>
      <c r="H12" s="2"/>
      <c r="I12" s="11"/>
      <c r="J12" s="285"/>
      <c r="K12" s="11"/>
      <c r="L12" s="21"/>
      <c r="M12" s="21"/>
      <c r="N12" s="286"/>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292" t="s">
        <v>3</v>
      </c>
      <c r="K14" s="293" t="s">
        <v>4</v>
      </c>
      <c r="L14" s="293" t="s">
        <v>5</v>
      </c>
      <c r="M14" s="468" t="s">
        <v>6</v>
      </c>
      <c r="N14" s="469"/>
      <c r="O14" s="15"/>
      <c r="P14" s="295"/>
      <c r="Q14" s="295"/>
      <c r="R14" s="285"/>
      <c r="S14" s="285"/>
      <c r="T14" s="285"/>
      <c r="U14" s="285"/>
      <c r="V14" s="285"/>
      <c r="W14" s="285"/>
      <c r="X14" s="285"/>
      <c r="Y14" s="285"/>
      <c r="Z14" s="285"/>
      <c r="AA14" s="285"/>
      <c r="AB14" s="285"/>
      <c r="AC14" s="285"/>
      <c r="AD14" s="285"/>
      <c r="AE14" s="285"/>
      <c r="AF14" s="285"/>
      <c r="AG14" s="289"/>
      <c r="AH14" s="289"/>
      <c r="AI14" s="290"/>
      <c r="AJ14" s="290"/>
      <c r="AK14" s="290"/>
      <c r="AL14" s="290"/>
      <c r="AM14" s="291"/>
      <c r="AN14" s="291"/>
      <c r="AO14" s="291"/>
      <c r="AP14" s="291"/>
      <c r="AQ14" s="291"/>
      <c r="AR14" s="291"/>
      <c r="AS14" s="291"/>
      <c r="AT14" s="291"/>
      <c r="AU14" s="291"/>
      <c r="AV14" s="291"/>
    </row>
    <row r="15" spans="1:52" ht="15" customHeight="1">
      <c r="A15" s="23" t="s">
        <v>7</v>
      </c>
      <c r="B15" s="470" t="s">
        <v>8</v>
      </c>
      <c r="C15" s="467"/>
      <c r="D15" s="467"/>
      <c r="E15" s="467"/>
      <c r="F15" s="467"/>
      <c r="G15" s="467"/>
      <c r="H15" s="467"/>
      <c r="I15" s="467"/>
      <c r="J15" s="294"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20+200</f>
        <v>220</v>
      </c>
      <c r="L16" s="178">
        <f t="shared" ref="L16:L25" si="0">2650/1.1</f>
        <v>2409.090909090909</v>
      </c>
      <c r="M16" s="500">
        <f t="shared" ref="M16:M26" si="1">L16*K16</f>
        <v>530000</v>
      </c>
      <c r="N16" s="501"/>
      <c r="O16" s="16">
        <f>SUM(K16:K26)</f>
        <v>16800</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50+400</f>
        <v>450</v>
      </c>
      <c r="L17" s="178">
        <f t="shared" si="0"/>
        <v>2409.090909090909</v>
      </c>
      <c r="M17" s="500">
        <f t="shared" si="1"/>
        <v>1084090.9090909089</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75+400+2000</f>
        <v>2475</v>
      </c>
      <c r="L18" s="178">
        <f t="shared" si="0"/>
        <v>2409.090909090909</v>
      </c>
      <c r="M18" s="500">
        <f t="shared" si="1"/>
        <v>5962500</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100+700+1500</f>
        <v>2300</v>
      </c>
      <c r="L19" s="178">
        <f t="shared" si="0"/>
        <v>2409.090909090909</v>
      </c>
      <c r="M19" s="500">
        <f t="shared" si="1"/>
        <v>5540909.0909090908</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114</v>
      </c>
      <c r="C20" s="484"/>
      <c r="D20" s="484"/>
      <c r="E20" s="484"/>
      <c r="F20" s="484"/>
      <c r="G20" s="484"/>
      <c r="H20" s="484"/>
      <c r="I20" s="485"/>
      <c r="J20" s="29" t="s">
        <v>32</v>
      </c>
      <c r="K20" s="46">
        <f>2080+800</f>
        <v>2880</v>
      </c>
      <c r="L20" s="178">
        <f t="shared" si="0"/>
        <v>2409.090909090909</v>
      </c>
      <c r="M20" s="500">
        <f t="shared" si="1"/>
        <v>6938181.8181818184</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f>50+300+2650</f>
        <v>3000</v>
      </c>
      <c r="L21" s="178">
        <f t="shared" si="0"/>
        <v>2409.090909090909</v>
      </c>
      <c r="M21" s="500">
        <f t="shared" si="1"/>
        <v>7227272.7272727266</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76</v>
      </c>
      <c r="C22" s="484"/>
      <c r="D22" s="484"/>
      <c r="E22" s="484"/>
      <c r="F22" s="484"/>
      <c r="G22" s="484"/>
      <c r="H22" s="484"/>
      <c r="I22" s="485"/>
      <c r="J22" s="29" t="s">
        <v>32</v>
      </c>
      <c r="K22" s="46">
        <f>40+1000</f>
        <v>1040</v>
      </c>
      <c r="L22" s="178">
        <f t="shared" si="0"/>
        <v>2409.090909090909</v>
      </c>
      <c r="M22" s="500">
        <f t="shared" si="1"/>
        <v>2505454.5454545454</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10</f>
        <v>10</v>
      </c>
      <c r="L23" s="178">
        <f t="shared" si="0"/>
        <v>2409.090909090909</v>
      </c>
      <c r="M23" s="500">
        <f t="shared" si="1"/>
        <v>24090.909090909088</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41</v>
      </c>
      <c r="C24" s="484"/>
      <c r="D24" s="484"/>
      <c r="E24" s="484"/>
      <c r="F24" s="484"/>
      <c r="G24" s="484"/>
      <c r="H24" s="484"/>
      <c r="I24" s="485"/>
      <c r="J24" s="29" t="s">
        <v>32</v>
      </c>
      <c r="K24" s="46">
        <f>20+1500</f>
        <v>1520</v>
      </c>
      <c r="L24" s="178">
        <f t="shared" si="0"/>
        <v>2409.090909090909</v>
      </c>
      <c r="M24" s="500">
        <f t="shared" si="1"/>
        <v>3661818.1818181816</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69</v>
      </c>
      <c r="C25" s="484"/>
      <c r="D25" s="484"/>
      <c r="E25" s="484"/>
      <c r="F25" s="484"/>
      <c r="G25" s="484"/>
      <c r="H25" s="484"/>
      <c r="I25" s="485"/>
      <c r="J25" s="29" t="s">
        <v>32</v>
      </c>
      <c r="K25" s="46">
        <f>55+50+2500</f>
        <v>2605</v>
      </c>
      <c r="L25" s="178">
        <f t="shared" si="0"/>
        <v>2409.090909090909</v>
      </c>
      <c r="M25" s="500">
        <f t="shared" si="1"/>
        <v>6275681.8181818184</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25</v>
      </c>
      <c r="C26" s="484"/>
      <c r="D26" s="484"/>
      <c r="E26" s="484"/>
      <c r="F26" s="484"/>
      <c r="G26" s="484"/>
      <c r="H26" s="484"/>
      <c r="I26" s="485"/>
      <c r="J26" s="29" t="s">
        <v>32</v>
      </c>
      <c r="K26" s="46">
        <f>300</f>
        <v>300</v>
      </c>
      <c r="L26" s="178">
        <f>750/1.1</f>
        <v>681.81818181818176</v>
      </c>
      <c r="M26" s="500">
        <f t="shared" si="1"/>
        <v>204545.45454545453</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39954545</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3995455</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43950000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163</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33.75" customHeight="1">
      <c r="A43" s="6"/>
      <c r="B43" s="452" t="s">
        <v>164</v>
      </c>
      <c r="C43" s="452"/>
      <c r="D43" s="452"/>
      <c r="E43" s="452"/>
      <c r="F43" s="452"/>
      <c r="G43" s="452"/>
      <c r="H43" s="452"/>
      <c r="I43" s="452"/>
      <c r="J43" s="452"/>
      <c r="K43" s="452"/>
      <c r="L43" s="452"/>
      <c r="M43" s="452"/>
      <c r="N43" s="453"/>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9">
    <mergeCell ref="AK4:AN4"/>
    <mergeCell ref="A5:N5"/>
    <mergeCell ref="H6:N6"/>
    <mergeCell ref="S6:T6"/>
    <mergeCell ref="B43:N43"/>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B17:I17"/>
    <mergeCell ref="M17:N17"/>
    <mergeCell ref="P17:AF17"/>
    <mergeCell ref="AG17:AQ17"/>
    <mergeCell ref="B20:I20"/>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7:AV17"/>
    <mergeCell ref="B18:I18"/>
    <mergeCell ref="M18:N18"/>
    <mergeCell ref="P18:AF18"/>
    <mergeCell ref="AG18:AQ18"/>
    <mergeCell ref="AR18:AV18"/>
    <mergeCell ref="B19:I19"/>
    <mergeCell ref="M19:N19"/>
    <mergeCell ref="P19:AF19"/>
    <mergeCell ref="AG19:AQ19"/>
    <mergeCell ref="AR19:AV19"/>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B27:I27"/>
    <mergeCell ref="J27:L27"/>
    <mergeCell ref="M27:N27"/>
    <mergeCell ref="X27:AV27"/>
    <mergeCell ref="A48:N48"/>
    <mergeCell ref="A33:N33"/>
    <mergeCell ref="A35:G35"/>
    <mergeCell ref="K35:N35"/>
    <mergeCell ref="A36:G36"/>
    <mergeCell ref="K36:N36"/>
    <mergeCell ref="A40:G40"/>
    <mergeCell ref="K40:N40"/>
    <mergeCell ref="E28:F28"/>
    <mergeCell ref="J28:L28"/>
    <mergeCell ref="M28:N28"/>
    <mergeCell ref="J29:L29"/>
    <mergeCell ref="M29:N29"/>
    <mergeCell ref="A31:N31"/>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166</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07"/>
      <c r="AE5" s="307"/>
      <c r="AF5" s="307"/>
      <c r="AG5" s="4"/>
      <c r="AH5" s="308"/>
      <c r="AI5" s="308"/>
      <c r="AJ5" s="4"/>
      <c r="AK5" s="299"/>
      <c r="AL5" s="299"/>
      <c r="AM5" s="299"/>
      <c r="AN5" s="299"/>
      <c r="AO5" s="4"/>
      <c r="AP5" s="4"/>
      <c r="AQ5" s="8"/>
      <c r="AR5" s="8"/>
      <c r="AS5" s="8"/>
      <c r="AT5" s="8"/>
      <c r="AU5" s="8"/>
      <c r="AV5" s="8"/>
    </row>
    <row r="6" spans="1:52" ht="15.75">
      <c r="A6" s="6"/>
      <c r="B6" s="2"/>
      <c r="C6" s="296"/>
      <c r="D6" s="2"/>
      <c r="E6" s="2"/>
      <c r="F6" s="2"/>
      <c r="G6" s="2"/>
      <c r="H6" s="448" t="s">
        <v>167</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296"/>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168</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298"/>
      <c r="AI8" s="2"/>
      <c r="AJ8" s="2"/>
      <c r="AK8" s="2"/>
      <c r="AL8" s="2"/>
      <c r="AM8" s="2"/>
      <c r="AN8" s="2"/>
      <c r="AO8" s="2"/>
      <c r="AP8" s="2"/>
      <c r="AQ8" s="2"/>
      <c r="AR8" s="2"/>
      <c r="AS8" s="2"/>
      <c r="AT8" s="2"/>
      <c r="AU8" s="2"/>
      <c r="AV8" s="2"/>
    </row>
    <row r="9" spans="1:52" ht="20.25" customHeight="1">
      <c r="A9" s="454" t="s">
        <v>169</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170</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296"/>
      <c r="D11" s="17"/>
      <c r="E11" s="17"/>
      <c r="F11" s="17"/>
      <c r="G11" s="17"/>
      <c r="H11" s="17"/>
      <c r="I11" s="18"/>
      <c r="J11" s="300"/>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296"/>
      <c r="D12" s="2"/>
      <c r="E12" s="2"/>
      <c r="F12" s="2"/>
      <c r="G12" s="2"/>
      <c r="H12" s="2"/>
      <c r="I12" s="11"/>
      <c r="J12" s="296"/>
      <c r="K12" s="11"/>
      <c r="L12" s="21"/>
      <c r="M12" s="21"/>
      <c r="N12" s="297"/>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03" t="s">
        <v>3</v>
      </c>
      <c r="K14" s="304" t="s">
        <v>4</v>
      </c>
      <c r="L14" s="304" t="s">
        <v>5</v>
      </c>
      <c r="M14" s="468" t="s">
        <v>6</v>
      </c>
      <c r="N14" s="469"/>
      <c r="O14" s="15"/>
      <c r="P14" s="306"/>
      <c r="Q14" s="306"/>
      <c r="R14" s="296"/>
      <c r="S14" s="296"/>
      <c r="T14" s="296"/>
      <c r="U14" s="296"/>
      <c r="V14" s="296"/>
      <c r="W14" s="296"/>
      <c r="X14" s="296"/>
      <c r="Y14" s="296"/>
      <c r="Z14" s="296"/>
      <c r="AA14" s="296"/>
      <c r="AB14" s="296"/>
      <c r="AC14" s="296"/>
      <c r="AD14" s="296"/>
      <c r="AE14" s="296"/>
      <c r="AF14" s="296"/>
      <c r="AG14" s="298"/>
      <c r="AH14" s="298"/>
      <c r="AI14" s="302"/>
      <c r="AJ14" s="302"/>
      <c r="AK14" s="302"/>
      <c r="AL14" s="302"/>
      <c r="AM14" s="301"/>
      <c r="AN14" s="301"/>
      <c r="AO14" s="301"/>
      <c r="AP14" s="301"/>
      <c r="AQ14" s="301"/>
      <c r="AR14" s="301"/>
      <c r="AS14" s="301"/>
      <c r="AT14" s="301"/>
      <c r="AU14" s="301"/>
      <c r="AV14" s="301"/>
    </row>
    <row r="15" spans="1:52" ht="15" customHeight="1">
      <c r="A15" s="23" t="s">
        <v>7</v>
      </c>
      <c r="B15" s="470" t="s">
        <v>8</v>
      </c>
      <c r="C15" s="467"/>
      <c r="D15" s="467"/>
      <c r="E15" s="467"/>
      <c r="F15" s="467"/>
      <c r="G15" s="467"/>
      <c r="H15" s="467"/>
      <c r="I15" s="467"/>
      <c r="J15" s="30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v>34</v>
      </c>
      <c r="L16" s="178">
        <f t="shared" ref="L16:L24" si="0">2650/1.1</f>
        <v>2409.090909090909</v>
      </c>
      <c r="M16" s="500">
        <f t="shared" ref="M16:M25" si="1">L16*K16</f>
        <v>81909.090909090912</v>
      </c>
      <c r="N16" s="501"/>
      <c r="O16" s="16">
        <f>SUM(K16:K25)</f>
        <v>5969</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39</v>
      </c>
      <c r="C17" s="484"/>
      <c r="D17" s="484"/>
      <c r="E17" s="484"/>
      <c r="F17" s="484"/>
      <c r="G17" s="484"/>
      <c r="H17" s="484"/>
      <c r="I17" s="485"/>
      <c r="J17" s="29" t="s">
        <v>32</v>
      </c>
      <c r="K17" s="46">
        <v>253</v>
      </c>
      <c r="L17" s="178">
        <f t="shared" si="0"/>
        <v>2409.090909090909</v>
      </c>
      <c r="M17" s="500">
        <f t="shared" si="1"/>
        <v>609500</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28</v>
      </c>
      <c r="C18" s="484"/>
      <c r="D18" s="484"/>
      <c r="E18" s="484"/>
      <c r="F18" s="484"/>
      <c r="G18" s="484"/>
      <c r="H18" s="484"/>
      <c r="I18" s="485"/>
      <c r="J18" s="29" t="s">
        <v>32</v>
      </c>
      <c r="K18" s="46">
        <f>1500+150</f>
        <v>1650</v>
      </c>
      <c r="L18" s="178">
        <f t="shared" si="0"/>
        <v>2409.090909090909</v>
      </c>
      <c r="M18" s="500">
        <f t="shared" si="1"/>
        <v>3975000</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43</v>
      </c>
      <c r="C19" s="484"/>
      <c r="D19" s="484"/>
      <c r="E19" s="484"/>
      <c r="F19" s="484"/>
      <c r="G19" s="484"/>
      <c r="H19" s="484"/>
      <c r="I19" s="485"/>
      <c r="J19" s="29" t="s">
        <v>32</v>
      </c>
      <c r="K19" s="46">
        <f>31</f>
        <v>31</v>
      </c>
      <c r="L19" s="178">
        <f t="shared" si="0"/>
        <v>2409.090909090909</v>
      </c>
      <c r="M19" s="500">
        <f t="shared" si="1"/>
        <v>74681.818181818177</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114</v>
      </c>
      <c r="C20" s="484"/>
      <c r="D20" s="484"/>
      <c r="E20" s="484"/>
      <c r="F20" s="484"/>
      <c r="G20" s="484"/>
      <c r="H20" s="484"/>
      <c r="I20" s="485"/>
      <c r="J20" s="29" t="s">
        <v>32</v>
      </c>
      <c r="K20" s="46">
        <f>3000+300</f>
        <v>3300</v>
      </c>
      <c r="L20" s="178">
        <f t="shared" si="0"/>
        <v>2409.090909090909</v>
      </c>
      <c r="M20" s="500">
        <f t="shared" si="1"/>
        <v>7950000</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30</v>
      </c>
      <c r="C21" s="484"/>
      <c r="D21" s="484"/>
      <c r="E21" s="484"/>
      <c r="F21" s="484"/>
      <c r="G21" s="484"/>
      <c r="H21" s="484"/>
      <c r="I21" s="485"/>
      <c r="J21" s="29" t="s">
        <v>32</v>
      </c>
      <c r="K21" s="46">
        <f>190</f>
        <v>190</v>
      </c>
      <c r="L21" s="178">
        <f t="shared" si="0"/>
        <v>2409.090909090909</v>
      </c>
      <c r="M21" s="500">
        <f t="shared" si="1"/>
        <v>457727.27272727271</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76</v>
      </c>
      <c r="C22" s="484"/>
      <c r="D22" s="484"/>
      <c r="E22" s="484"/>
      <c r="F22" s="484"/>
      <c r="G22" s="484"/>
      <c r="H22" s="484"/>
      <c r="I22" s="485"/>
      <c r="J22" s="29" t="s">
        <v>32</v>
      </c>
      <c r="K22" s="46">
        <f>2</f>
        <v>2</v>
      </c>
      <c r="L22" s="178">
        <f t="shared" si="0"/>
        <v>2409.090909090909</v>
      </c>
      <c r="M22" s="500">
        <f t="shared" si="1"/>
        <v>4818.181818181818</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44</v>
      </c>
      <c r="C23" s="484"/>
      <c r="D23" s="484"/>
      <c r="E23" s="484"/>
      <c r="F23" s="484"/>
      <c r="G23" s="484"/>
      <c r="H23" s="484"/>
      <c r="I23" s="485"/>
      <c r="J23" s="29" t="s">
        <v>32</v>
      </c>
      <c r="K23" s="46">
        <v>4</v>
      </c>
      <c r="L23" s="178">
        <f t="shared" si="0"/>
        <v>2409.090909090909</v>
      </c>
      <c r="M23" s="500">
        <f t="shared" si="1"/>
        <v>9636.363636363636</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335">
        <v>9</v>
      </c>
      <c r="B24" s="483" t="s">
        <v>41</v>
      </c>
      <c r="C24" s="484"/>
      <c r="D24" s="484"/>
      <c r="E24" s="484"/>
      <c r="F24" s="484"/>
      <c r="G24" s="484"/>
      <c r="H24" s="484"/>
      <c r="I24" s="485"/>
      <c r="J24" s="29" t="s">
        <v>32</v>
      </c>
      <c r="K24" s="46">
        <f>5</f>
        <v>5</v>
      </c>
      <c r="L24" s="178">
        <f t="shared" si="0"/>
        <v>2409.090909090909</v>
      </c>
      <c r="M24" s="500">
        <f t="shared" si="1"/>
        <v>12045.454545454544</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335">
        <v>10</v>
      </c>
      <c r="B25" s="483" t="s">
        <v>25</v>
      </c>
      <c r="C25" s="484"/>
      <c r="D25" s="484"/>
      <c r="E25" s="484"/>
      <c r="F25" s="484"/>
      <c r="G25" s="484"/>
      <c r="H25" s="484"/>
      <c r="I25" s="485"/>
      <c r="J25" s="29" t="s">
        <v>32</v>
      </c>
      <c r="K25" s="46">
        <v>500</v>
      </c>
      <c r="L25" s="178">
        <f>750/1.1</f>
        <v>681.81818181818176</v>
      </c>
      <c r="M25" s="500">
        <f t="shared" si="1"/>
        <v>340909.09090909088</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13516227</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1351623</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14867850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171</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t="s">
        <v>172</v>
      </c>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47:N47"/>
    <mergeCell ref="A32:N32"/>
    <mergeCell ref="A34:G34"/>
    <mergeCell ref="K34:N34"/>
    <mergeCell ref="A35:G35"/>
    <mergeCell ref="K35:N35"/>
    <mergeCell ref="A39:G39"/>
    <mergeCell ref="K39:N39"/>
    <mergeCell ref="E27:F27"/>
    <mergeCell ref="J27:L27"/>
    <mergeCell ref="M27:N27"/>
    <mergeCell ref="J28:L28"/>
    <mergeCell ref="M28:N28"/>
    <mergeCell ref="A30:N30"/>
    <mergeCell ref="B25:I25"/>
    <mergeCell ref="M25:N25"/>
    <mergeCell ref="P25:AF25"/>
    <mergeCell ref="AG25:AQ25"/>
    <mergeCell ref="AR25:AV25"/>
    <mergeCell ref="B26:I26"/>
    <mergeCell ref="J26:L26"/>
    <mergeCell ref="M26:N26"/>
    <mergeCell ref="X26:AV26"/>
    <mergeCell ref="B23:I23"/>
    <mergeCell ref="M23:N23"/>
    <mergeCell ref="P23:AF23"/>
    <mergeCell ref="AG23:AQ23"/>
    <mergeCell ref="AR23:AV23"/>
    <mergeCell ref="B24:I24"/>
    <mergeCell ref="M24:N24"/>
    <mergeCell ref="P24:AF24"/>
    <mergeCell ref="AG24:AQ24"/>
    <mergeCell ref="AR24:AV24"/>
    <mergeCell ref="B21:I21"/>
    <mergeCell ref="M21:N21"/>
    <mergeCell ref="P21:AF21"/>
    <mergeCell ref="AG21:AQ21"/>
    <mergeCell ref="AR21:AV21"/>
    <mergeCell ref="B22:I22"/>
    <mergeCell ref="M22:N22"/>
    <mergeCell ref="P22:AF22"/>
    <mergeCell ref="AG22:AQ22"/>
    <mergeCell ref="AR22:AV22"/>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25"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173</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13"/>
      <c r="AE5" s="313"/>
      <c r="AF5" s="313"/>
      <c r="AG5" s="4"/>
      <c r="AH5" s="314"/>
      <c r="AI5" s="314"/>
      <c r="AJ5" s="4"/>
      <c r="AK5" s="310"/>
      <c r="AL5" s="310"/>
      <c r="AM5" s="310"/>
      <c r="AN5" s="310"/>
      <c r="AO5" s="4"/>
      <c r="AP5" s="4"/>
      <c r="AQ5" s="8"/>
      <c r="AR5" s="8"/>
      <c r="AS5" s="8"/>
      <c r="AT5" s="8"/>
      <c r="AU5" s="8"/>
      <c r="AV5" s="8"/>
    </row>
    <row r="6" spans="1:52" ht="15.75">
      <c r="A6" s="6"/>
      <c r="B6" s="2"/>
      <c r="C6" s="311"/>
      <c r="D6" s="2"/>
      <c r="E6" s="2"/>
      <c r="F6" s="2"/>
      <c r="G6" s="2"/>
      <c r="H6" s="448" t="s">
        <v>174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11"/>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177</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15"/>
      <c r="AI8" s="2"/>
      <c r="AJ8" s="2"/>
      <c r="AK8" s="2"/>
      <c r="AL8" s="2"/>
      <c r="AM8" s="2"/>
      <c r="AN8" s="2"/>
      <c r="AO8" s="2"/>
      <c r="AP8" s="2"/>
      <c r="AQ8" s="2"/>
      <c r="AR8" s="2"/>
      <c r="AS8" s="2"/>
      <c r="AT8" s="2"/>
      <c r="AU8" s="2"/>
      <c r="AV8" s="2"/>
    </row>
    <row r="9" spans="1:52" ht="20.25" customHeight="1">
      <c r="A9" s="454" t="s">
        <v>175</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176</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11"/>
      <c r="D11" s="17"/>
      <c r="E11" s="17"/>
      <c r="F11" s="17"/>
      <c r="G11" s="17"/>
      <c r="H11" s="17"/>
      <c r="I11" s="18"/>
      <c r="J11" s="309"/>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11"/>
      <c r="D12" s="2"/>
      <c r="E12" s="2"/>
      <c r="F12" s="2"/>
      <c r="G12" s="2"/>
      <c r="H12" s="2"/>
      <c r="I12" s="11"/>
      <c r="J12" s="311"/>
      <c r="K12" s="11"/>
      <c r="L12" s="21"/>
      <c r="M12" s="21"/>
      <c r="N12" s="312"/>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18" t="s">
        <v>3</v>
      </c>
      <c r="K14" s="319" t="s">
        <v>4</v>
      </c>
      <c r="L14" s="319" t="s">
        <v>5</v>
      </c>
      <c r="M14" s="468" t="s">
        <v>6</v>
      </c>
      <c r="N14" s="469"/>
      <c r="O14" s="15"/>
      <c r="P14" s="321"/>
      <c r="Q14" s="321"/>
      <c r="R14" s="311"/>
      <c r="S14" s="311"/>
      <c r="T14" s="311"/>
      <c r="U14" s="311"/>
      <c r="V14" s="311"/>
      <c r="W14" s="311"/>
      <c r="X14" s="311"/>
      <c r="Y14" s="311"/>
      <c r="Z14" s="311"/>
      <c r="AA14" s="311"/>
      <c r="AB14" s="311"/>
      <c r="AC14" s="311"/>
      <c r="AD14" s="311"/>
      <c r="AE14" s="311"/>
      <c r="AF14" s="311"/>
      <c r="AG14" s="315"/>
      <c r="AH14" s="315"/>
      <c r="AI14" s="316"/>
      <c r="AJ14" s="316"/>
      <c r="AK14" s="316"/>
      <c r="AL14" s="316"/>
      <c r="AM14" s="317"/>
      <c r="AN14" s="317"/>
      <c r="AO14" s="317"/>
      <c r="AP14" s="317"/>
      <c r="AQ14" s="317"/>
      <c r="AR14" s="317"/>
      <c r="AS14" s="317"/>
      <c r="AT14" s="317"/>
      <c r="AU14" s="317"/>
      <c r="AV14" s="317"/>
    </row>
    <row r="15" spans="1:52" ht="15" customHeight="1">
      <c r="A15" s="23" t="s">
        <v>7</v>
      </c>
      <c r="B15" s="470" t="s">
        <v>8</v>
      </c>
      <c r="C15" s="467"/>
      <c r="D15" s="467"/>
      <c r="E15" s="467"/>
      <c r="F15" s="467"/>
      <c r="G15" s="467"/>
      <c r="H15" s="467"/>
      <c r="I15" s="467"/>
      <c r="J15" s="320"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f>25+100</f>
        <v>125</v>
      </c>
      <c r="L16" s="178">
        <f t="shared" ref="L16:L25" si="0">2650/1.1</f>
        <v>2409.090909090909</v>
      </c>
      <c r="M16" s="500">
        <f t="shared" ref="M16:M26" si="1">L16*K16</f>
        <v>301136.36363636365</v>
      </c>
      <c r="N16" s="501"/>
      <c r="O16" s="16">
        <f>SUM(K16:K26)</f>
        <v>7051</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39</v>
      </c>
      <c r="C17" s="484"/>
      <c r="D17" s="484"/>
      <c r="E17" s="484"/>
      <c r="F17" s="484"/>
      <c r="G17" s="484"/>
      <c r="H17" s="484"/>
      <c r="I17" s="485"/>
      <c r="J17" s="29" t="s">
        <v>32</v>
      </c>
      <c r="K17" s="46">
        <f>15+500</f>
        <v>515</v>
      </c>
      <c r="L17" s="178">
        <f t="shared" si="0"/>
        <v>2409.090909090909</v>
      </c>
      <c r="M17" s="500">
        <f t="shared" si="1"/>
        <v>1240681.8181818181</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28</v>
      </c>
      <c r="C18" s="484"/>
      <c r="D18" s="484"/>
      <c r="E18" s="484"/>
      <c r="F18" s="484"/>
      <c r="G18" s="484"/>
      <c r="H18" s="484"/>
      <c r="I18" s="485"/>
      <c r="J18" s="29" t="s">
        <v>32</v>
      </c>
      <c r="K18" s="46">
        <f>10+250+1300</f>
        <v>1560</v>
      </c>
      <c r="L18" s="178">
        <f t="shared" si="0"/>
        <v>2409.090909090909</v>
      </c>
      <c r="M18" s="500">
        <f t="shared" si="1"/>
        <v>3758181.8181818179</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43</v>
      </c>
      <c r="C19" s="484"/>
      <c r="D19" s="484"/>
      <c r="E19" s="484"/>
      <c r="F19" s="484"/>
      <c r="G19" s="484"/>
      <c r="H19" s="484"/>
      <c r="I19" s="485"/>
      <c r="J19" s="29" t="s">
        <v>32</v>
      </c>
      <c r="K19" s="46">
        <f>20+250+0</f>
        <v>270</v>
      </c>
      <c r="L19" s="178">
        <f t="shared" si="0"/>
        <v>2409.090909090909</v>
      </c>
      <c r="M19" s="500">
        <f t="shared" si="1"/>
        <v>650454.54545454541</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114</v>
      </c>
      <c r="C20" s="484"/>
      <c r="D20" s="484"/>
      <c r="E20" s="484"/>
      <c r="F20" s="484"/>
      <c r="G20" s="484"/>
      <c r="H20" s="484"/>
      <c r="I20" s="485"/>
      <c r="J20" s="29" t="s">
        <v>32</v>
      </c>
      <c r="K20" s="46">
        <f>70+300+3200</f>
        <v>3570</v>
      </c>
      <c r="L20" s="178">
        <f t="shared" si="0"/>
        <v>2409.090909090909</v>
      </c>
      <c r="M20" s="500">
        <f t="shared" si="1"/>
        <v>8600454.5454545449</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30</v>
      </c>
      <c r="C21" s="484"/>
      <c r="D21" s="484"/>
      <c r="E21" s="484"/>
      <c r="F21" s="484"/>
      <c r="G21" s="484"/>
      <c r="H21" s="484"/>
      <c r="I21" s="485"/>
      <c r="J21" s="29" t="s">
        <v>32</v>
      </c>
      <c r="K21" s="46">
        <f>10+300+0</f>
        <v>310</v>
      </c>
      <c r="L21" s="178">
        <f t="shared" si="0"/>
        <v>2409.090909090909</v>
      </c>
      <c r="M21" s="500">
        <f t="shared" si="1"/>
        <v>746818.18181818177</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76</v>
      </c>
      <c r="C22" s="484"/>
      <c r="D22" s="484"/>
      <c r="E22" s="484"/>
      <c r="F22" s="484"/>
      <c r="G22" s="484"/>
      <c r="H22" s="484"/>
      <c r="I22" s="485"/>
      <c r="J22" s="29" t="s">
        <v>32</v>
      </c>
      <c r="K22" s="46">
        <f>6+2+90</f>
        <v>98</v>
      </c>
      <c r="L22" s="178">
        <f t="shared" si="0"/>
        <v>2409.090909090909</v>
      </c>
      <c r="M22" s="500">
        <f t="shared" si="1"/>
        <v>236090.90909090909</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44</v>
      </c>
      <c r="C23" s="484"/>
      <c r="D23" s="484"/>
      <c r="E23" s="484"/>
      <c r="F23" s="484"/>
      <c r="G23" s="484"/>
      <c r="H23" s="484"/>
      <c r="I23" s="485"/>
      <c r="J23" s="29" t="s">
        <v>32</v>
      </c>
      <c r="K23" s="46">
        <f>5+195</f>
        <v>200</v>
      </c>
      <c r="L23" s="178">
        <f t="shared" si="0"/>
        <v>2409.090909090909</v>
      </c>
      <c r="M23" s="500">
        <f t="shared" si="1"/>
        <v>481818.18181818182</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335">
        <v>9</v>
      </c>
      <c r="B24" s="483" t="s">
        <v>41</v>
      </c>
      <c r="C24" s="484"/>
      <c r="D24" s="484"/>
      <c r="E24" s="484"/>
      <c r="F24" s="484"/>
      <c r="G24" s="484"/>
      <c r="H24" s="484"/>
      <c r="I24" s="485"/>
      <c r="J24" s="29" t="s">
        <v>32</v>
      </c>
      <c r="K24" s="46">
        <f>10+5+185</f>
        <v>200</v>
      </c>
      <c r="L24" s="178">
        <f t="shared" si="0"/>
        <v>2409.090909090909</v>
      </c>
      <c r="M24" s="500">
        <f t="shared" si="1"/>
        <v>481818.18181818182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335">
        <v>10</v>
      </c>
      <c r="B25" s="483" t="s">
        <v>69</v>
      </c>
      <c r="C25" s="484"/>
      <c r="D25" s="484"/>
      <c r="E25" s="484"/>
      <c r="F25" s="484"/>
      <c r="G25" s="484"/>
      <c r="H25" s="484"/>
      <c r="I25" s="485"/>
      <c r="J25" s="29" t="s">
        <v>32</v>
      </c>
      <c r="K25" s="46">
        <f>3+20+130</f>
        <v>153</v>
      </c>
      <c r="L25" s="178">
        <f t="shared" si="0"/>
        <v>2409.090909090909</v>
      </c>
      <c r="M25" s="500">
        <f t="shared" si="1"/>
        <v>368590.90909090906</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335">
        <v>11</v>
      </c>
      <c r="B26" s="483" t="s">
        <v>25</v>
      </c>
      <c r="C26" s="484"/>
      <c r="D26" s="484"/>
      <c r="E26" s="484"/>
      <c r="F26" s="484"/>
      <c r="G26" s="484"/>
      <c r="H26" s="484"/>
      <c r="I26" s="485"/>
      <c r="J26" s="29" t="s">
        <v>32</v>
      </c>
      <c r="K26" s="46">
        <v>50</v>
      </c>
      <c r="L26" s="178">
        <f>750/1.1</f>
        <v>681.81818181818176</v>
      </c>
      <c r="M26" s="500">
        <f t="shared" si="1"/>
        <v>34090.909090909088</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16900136</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1690014</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18590150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178</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37.5" customHeight="1">
      <c r="A43" s="6"/>
      <c r="B43" s="452" t="s">
        <v>179</v>
      </c>
      <c r="C43" s="452"/>
      <c r="D43" s="452"/>
      <c r="E43" s="452"/>
      <c r="F43" s="452"/>
      <c r="G43" s="452"/>
      <c r="H43" s="452"/>
      <c r="I43" s="452"/>
      <c r="J43" s="452"/>
      <c r="K43" s="452"/>
      <c r="L43" s="452"/>
      <c r="M43" s="452"/>
      <c r="N43" s="453"/>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9">
    <mergeCell ref="AK4:AN4"/>
    <mergeCell ref="A5:N5"/>
    <mergeCell ref="H6:N6"/>
    <mergeCell ref="S6:T6"/>
    <mergeCell ref="B43:N43"/>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B17:I17"/>
    <mergeCell ref="M17:N17"/>
    <mergeCell ref="P17:AF17"/>
    <mergeCell ref="AG17:AQ17"/>
    <mergeCell ref="B20:I20"/>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7:AV17"/>
    <mergeCell ref="B18:I18"/>
    <mergeCell ref="M18:N18"/>
    <mergeCell ref="P18:AF18"/>
    <mergeCell ref="AG18:AQ18"/>
    <mergeCell ref="AR18:AV18"/>
    <mergeCell ref="B19:I19"/>
    <mergeCell ref="M19:N19"/>
    <mergeCell ref="P19:AF19"/>
    <mergeCell ref="AG19:AQ19"/>
    <mergeCell ref="AR19:AV19"/>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B27:I27"/>
    <mergeCell ref="J27:L27"/>
    <mergeCell ref="M27:N27"/>
    <mergeCell ref="X27:AV27"/>
    <mergeCell ref="A48:N48"/>
    <mergeCell ref="A33:N33"/>
    <mergeCell ref="A35:G35"/>
    <mergeCell ref="K35:N35"/>
    <mergeCell ref="A36:G36"/>
    <mergeCell ref="K36:N36"/>
    <mergeCell ref="A40:G40"/>
    <mergeCell ref="K40:N40"/>
    <mergeCell ref="E28:F28"/>
    <mergeCell ref="J28:L28"/>
    <mergeCell ref="M28:N28"/>
    <mergeCell ref="J29:L29"/>
    <mergeCell ref="M29:N29"/>
    <mergeCell ref="A31:N31"/>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19"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180</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33"/>
      <c r="AE5" s="333"/>
      <c r="AF5" s="333"/>
      <c r="AG5" s="4"/>
      <c r="AH5" s="334"/>
      <c r="AI5" s="334"/>
      <c r="AJ5" s="4"/>
      <c r="AK5" s="325"/>
      <c r="AL5" s="325"/>
      <c r="AM5" s="325"/>
      <c r="AN5" s="325"/>
      <c r="AO5" s="4"/>
      <c r="AP5" s="4"/>
      <c r="AQ5" s="8"/>
      <c r="AR5" s="8"/>
      <c r="AS5" s="8"/>
      <c r="AT5" s="8"/>
      <c r="AU5" s="8"/>
      <c r="AV5" s="8"/>
    </row>
    <row r="6" spans="1:52" ht="15.75">
      <c r="A6" s="6"/>
      <c r="B6" s="2"/>
      <c r="C6" s="322"/>
      <c r="D6" s="2"/>
      <c r="E6" s="2"/>
      <c r="F6" s="2"/>
      <c r="G6" s="2"/>
      <c r="H6" s="448" t="s">
        <v>174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22"/>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181</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24"/>
      <c r="AI8" s="2"/>
      <c r="AJ8" s="2"/>
      <c r="AK8" s="2"/>
      <c r="AL8" s="2"/>
      <c r="AM8" s="2"/>
      <c r="AN8" s="2"/>
      <c r="AO8" s="2"/>
      <c r="AP8" s="2"/>
      <c r="AQ8" s="2"/>
      <c r="AR8" s="2"/>
      <c r="AS8" s="2"/>
      <c r="AT8" s="2"/>
      <c r="AU8" s="2"/>
      <c r="AV8" s="2"/>
    </row>
    <row r="9" spans="1:52" ht="20.25" customHeight="1">
      <c r="A9" s="454" t="s">
        <v>182</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185</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22"/>
      <c r="D11" s="17"/>
      <c r="E11" s="17"/>
      <c r="F11" s="17"/>
      <c r="G11" s="17"/>
      <c r="H11" s="17"/>
      <c r="I11" s="18"/>
      <c r="J11" s="326"/>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22"/>
      <c r="D12" s="2"/>
      <c r="E12" s="2"/>
      <c r="F12" s="2"/>
      <c r="G12" s="2"/>
      <c r="H12" s="2"/>
      <c r="I12" s="11"/>
      <c r="J12" s="322"/>
      <c r="K12" s="11"/>
      <c r="L12" s="21"/>
      <c r="M12" s="21"/>
      <c r="N12" s="323"/>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29" t="s">
        <v>3</v>
      </c>
      <c r="K14" s="330" t="s">
        <v>4</v>
      </c>
      <c r="L14" s="330" t="s">
        <v>5</v>
      </c>
      <c r="M14" s="468" t="s">
        <v>6</v>
      </c>
      <c r="N14" s="469"/>
      <c r="O14" s="15"/>
      <c r="P14" s="332"/>
      <c r="Q14" s="332"/>
      <c r="R14" s="322"/>
      <c r="S14" s="322"/>
      <c r="T14" s="322"/>
      <c r="U14" s="322"/>
      <c r="V14" s="322"/>
      <c r="W14" s="322"/>
      <c r="X14" s="322"/>
      <c r="Y14" s="322"/>
      <c r="Z14" s="322"/>
      <c r="AA14" s="322"/>
      <c r="AB14" s="322"/>
      <c r="AC14" s="322"/>
      <c r="AD14" s="322"/>
      <c r="AE14" s="322"/>
      <c r="AF14" s="322"/>
      <c r="AG14" s="324"/>
      <c r="AH14" s="324"/>
      <c r="AI14" s="328"/>
      <c r="AJ14" s="328"/>
      <c r="AK14" s="328"/>
      <c r="AL14" s="328"/>
      <c r="AM14" s="327"/>
      <c r="AN14" s="327"/>
      <c r="AO14" s="327"/>
      <c r="AP14" s="327"/>
      <c r="AQ14" s="327"/>
      <c r="AR14" s="327"/>
      <c r="AS14" s="327"/>
      <c r="AT14" s="327"/>
      <c r="AU14" s="327"/>
      <c r="AV14" s="327"/>
    </row>
    <row r="15" spans="1:52" ht="15" customHeight="1">
      <c r="A15" s="23" t="s">
        <v>7</v>
      </c>
      <c r="B15" s="470" t="s">
        <v>8</v>
      </c>
      <c r="C15" s="467"/>
      <c r="D15" s="467"/>
      <c r="E15" s="467"/>
      <c r="F15" s="467"/>
      <c r="G15" s="467"/>
      <c r="H15" s="467"/>
      <c r="I15" s="467"/>
      <c r="J15" s="331"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f>80+800</f>
        <v>880</v>
      </c>
      <c r="L16" s="178">
        <f t="shared" ref="L16:L25" si="0">2650/1.1</f>
        <v>2409.090909090909</v>
      </c>
      <c r="M16" s="500">
        <f t="shared" ref="M16:M26" si="1">L16*K16</f>
        <v>2120000</v>
      </c>
      <c r="N16" s="501"/>
      <c r="O16" s="16">
        <f>SUM(K16:K26)</f>
        <v>7426</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39</v>
      </c>
      <c r="C17" s="484"/>
      <c r="D17" s="484"/>
      <c r="E17" s="484"/>
      <c r="F17" s="484"/>
      <c r="G17" s="484"/>
      <c r="H17" s="484"/>
      <c r="I17" s="485"/>
      <c r="J17" s="29" t="s">
        <v>32</v>
      </c>
      <c r="K17" s="46">
        <f>40+200</f>
        <v>240</v>
      </c>
      <c r="L17" s="178">
        <f t="shared" si="0"/>
        <v>2409.090909090909</v>
      </c>
      <c r="M17" s="500">
        <f t="shared" si="1"/>
        <v>578181.81818181812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28</v>
      </c>
      <c r="C18" s="484"/>
      <c r="D18" s="484"/>
      <c r="E18" s="484"/>
      <c r="F18" s="484"/>
      <c r="G18" s="484"/>
      <c r="H18" s="484"/>
      <c r="I18" s="485"/>
      <c r="J18" s="29" t="s">
        <v>32</v>
      </c>
      <c r="K18" s="46">
        <f>20+2000</f>
        <v>2020</v>
      </c>
      <c r="L18" s="178">
        <f t="shared" si="0"/>
        <v>2409.090909090909</v>
      </c>
      <c r="M18" s="500">
        <f t="shared" si="1"/>
        <v>4866363.6363636358</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43</v>
      </c>
      <c r="C19" s="484"/>
      <c r="D19" s="484"/>
      <c r="E19" s="484"/>
      <c r="F19" s="484"/>
      <c r="G19" s="484"/>
      <c r="H19" s="484"/>
      <c r="I19" s="485"/>
      <c r="J19" s="29" t="s">
        <v>32</v>
      </c>
      <c r="K19" s="46">
        <f>25+200</f>
        <v>225</v>
      </c>
      <c r="L19" s="178">
        <f t="shared" si="0"/>
        <v>2409.090909090909</v>
      </c>
      <c r="M19" s="500">
        <f t="shared" si="1"/>
        <v>542045.45454545447</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114</v>
      </c>
      <c r="C20" s="484"/>
      <c r="D20" s="484"/>
      <c r="E20" s="484"/>
      <c r="F20" s="484"/>
      <c r="G20" s="484"/>
      <c r="H20" s="484"/>
      <c r="I20" s="485"/>
      <c r="J20" s="29" t="s">
        <v>32</v>
      </c>
      <c r="K20" s="46">
        <f>30+2000</f>
        <v>2030</v>
      </c>
      <c r="L20" s="178">
        <f t="shared" si="0"/>
        <v>2409.090909090909</v>
      </c>
      <c r="M20" s="500">
        <f t="shared" si="1"/>
        <v>4890454.5454545449</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30</v>
      </c>
      <c r="C21" s="484"/>
      <c r="D21" s="484"/>
      <c r="E21" s="484"/>
      <c r="F21" s="484"/>
      <c r="G21" s="484"/>
      <c r="H21" s="484"/>
      <c r="I21" s="485"/>
      <c r="J21" s="29" t="s">
        <v>32</v>
      </c>
      <c r="K21" s="46">
        <f>200+1000</f>
        <v>1200</v>
      </c>
      <c r="L21" s="178">
        <f t="shared" si="0"/>
        <v>2409.090909090909</v>
      </c>
      <c r="M21" s="500">
        <f t="shared" si="1"/>
        <v>2890909.0909090908</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76</v>
      </c>
      <c r="C22" s="484"/>
      <c r="D22" s="484"/>
      <c r="E22" s="484"/>
      <c r="F22" s="484"/>
      <c r="G22" s="484"/>
      <c r="H22" s="484"/>
      <c r="I22" s="485"/>
      <c r="J22" s="29" t="s">
        <v>32</v>
      </c>
      <c r="K22" s="46">
        <f>45+200</f>
        <v>245</v>
      </c>
      <c r="L22" s="178">
        <f t="shared" si="0"/>
        <v>2409.090909090909</v>
      </c>
      <c r="M22" s="500">
        <f t="shared" si="1"/>
        <v>590227.27272727271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44</v>
      </c>
      <c r="C23" s="484"/>
      <c r="D23" s="484"/>
      <c r="E23" s="484"/>
      <c r="F23" s="484"/>
      <c r="G23" s="484"/>
      <c r="H23" s="484"/>
      <c r="I23" s="485"/>
      <c r="J23" s="29" t="s">
        <v>32</v>
      </c>
      <c r="K23" s="46">
        <f>50+100</f>
        <v>150</v>
      </c>
      <c r="L23" s="178">
        <f t="shared" si="0"/>
        <v>2409.090909090909</v>
      </c>
      <c r="M23" s="500">
        <f t="shared" si="1"/>
        <v>361363.63636363635</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335">
        <v>9</v>
      </c>
      <c r="B24" s="483" t="s">
        <v>41</v>
      </c>
      <c r="C24" s="484"/>
      <c r="D24" s="484"/>
      <c r="E24" s="484"/>
      <c r="F24" s="484"/>
      <c r="G24" s="484"/>
      <c r="H24" s="484"/>
      <c r="I24" s="485"/>
      <c r="J24" s="29" t="s">
        <v>32</v>
      </c>
      <c r="K24" s="46">
        <f>16+100</f>
        <v>116</v>
      </c>
      <c r="L24" s="178">
        <f t="shared" si="0"/>
        <v>2409.090909090909</v>
      </c>
      <c r="M24" s="500">
        <f t="shared" si="1"/>
        <v>279454.54545454547</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335">
        <v>10</v>
      </c>
      <c r="B25" s="483" t="s">
        <v>69</v>
      </c>
      <c r="C25" s="484"/>
      <c r="D25" s="484"/>
      <c r="E25" s="484"/>
      <c r="F25" s="484"/>
      <c r="G25" s="484"/>
      <c r="H25" s="484"/>
      <c r="I25" s="485"/>
      <c r="J25" s="29" t="s">
        <v>32</v>
      </c>
      <c r="K25" s="46">
        <f>20+200</f>
        <v>220</v>
      </c>
      <c r="L25" s="178">
        <f t="shared" si="0"/>
        <v>2409.090909090909</v>
      </c>
      <c r="M25" s="500">
        <f t="shared" si="1"/>
        <v>530000</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335">
        <v>11</v>
      </c>
      <c r="B26" s="483" t="s">
        <v>25</v>
      </c>
      <c r="C26" s="484"/>
      <c r="D26" s="484"/>
      <c r="E26" s="484"/>
      <c r="F26" s="484"/>
      <c r="G26" s="484"/>
      <c r="H26" s="484"/>
      <c r="I26" s="485"/>
      <c r="J26" s="29" t="s">
        <v>32</v>
      </c>
      <c r="K26" s="46">
        <v>100</v>
      </c>
      <c r="L26" s="178">
        <f>750/1.1</f>
        <v>681.81818181818176</v>
      </c>
      <c r="M26" s="500">
        <f t="shared" si="1"/>
        <v>68181.818181818177</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17717182</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1771718</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19488900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183</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t="s">
        <v>184</v>
      </c>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8">
    <mergeCell ref="B27:I27"/>
    <mergeCell ref="J27:L27"/>
    <mergeCell ref="M27:N27"/>
    <mergeCell ref="X27:AV27"/>
    <mergeCell ref="A48:N48"/>
    <mergeCell ref="A33:N33"/>
    <mergeCell ref="A35:G35"/>
    <mergeCell ref="K35:N35"/>
    <mergeCell ref="A36:G36"/>
    <mergeCell ref="K36:N36"/>
    <mergeCell ref="A40:G40"/>
    <mergeCell ref="K40:N40"/>
    <mergeCell ref="E28:F28"/>
    <mergeCell ref="J28:L28"/>
    <mergeCell ref="M28:N28"/>
    <mergeCell ref="J29:L29"/>
    <mergeCell ref="M29:N29"/>
    <mergeCell ref="A31:N31"/>
    <mergeCell ref="B25:I25"/>
    <mergeCell ref="M25:N25"/>
    <mergeCell ref="P25:AF25"/>
    <mergeCell ref="AG25:AQ25"/>
    <mergeCell ref="AR25:AV25"/>
    <mergeCell ref="B26:I26"/>
    <mergeCell ref="M26:N26"/>
    <mergeCell ref="P26:AF26"/>
    <mergeCell ref="AG26:AQ26"/>
    <mergeCell ref="AR26:AV26"/>
    <mergeCell ref="B23:I23"/>
    <mergeCell ref="M23:N23"/>
    <mergeCell ref="P23:AF23"/>
    <mergeCell ref="AG23:AQ23"/>
    <mergeCell ref="AR23:AV23"/>
    <mergeCell ref="B24:I24"/>
    <mergeCell ref="M24:N24"/>
    <mergeCell ref="P24:AF24"/>
    <mergeCell ref="AG24:AQ24"/>
    <mergeCell ref="AR24:AV24"/>
    <mergeCell ref="B21:I21"/>
    <mergeCell ref="M21:N21"/>
    <mergeCell ref="P21:AF21"/>
    <mergeCell ref="AG21:AQ21"/>
    <mergeCell ref="AR21:AV21"/>
    <mergeCell ref="B22:I22"/>
    <mergeCell ref="M22:N22"/>
    <mergeCell ref="P22:AF22"/>
    <mergeCell ref="AG22:AQ22"/>
    <mergeCell ref="AR22:AV22"/>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zoomScale="120" zoomScaleNormal="120" workbookViewId="0">
      <selection activeCell="A40" sqref="A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186</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40"/>
      <c r="AE5" s="340"/>
      <c r="AF5" s="340"/>
      <c r="AG5" s="4"/>
      <c r="AH5" s="341"/>
      <c r="AI5" s="341"/>
      <c r="AJ5" s="4"/>
      <c r="AK5" s="337"/>
      <c r="AL5" s="337"/>
      <c r="AM5" s="337"/>
      <c r="AN5" s="337"/>
      <c r="AO5" s="4"/>
      <c r="AP5" s="4"/>
      <c r="AQ5" s="8"/>
      <c r="AR5" s="8"/>
      <c r="AS5" s="8"/>
      <c r="AT5" s="8"/>
      <c r="AU5" s="8"/>
      <c r="AV5" s="8"/>
    </row>
    <row r="6" spans="1:52" ht="15.75">
      <c r="A6" s="6"/>
      <c r="B6" s="2"/>
      <c r="C6" s="338"/>
      <c r="D6" s="2"/>
      <c r="E6" s="2"/>
      <c r="F6" s="2"/>
      <c r="G6" s="2"/>
      <c r="H6" s="448" t="s">
        <v>187</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38"/>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52</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42"/>
      <c r="AI8" s="2"/>
      <c r="AJ8" s="2"/>
      <c r="AK8" s="2"/>
      <c r="AL8" s="2"/>
      <c r="AM8" s="2"/>
      <c r="AN8" s="2"/>
      <c r="AO8" s="2"/>
      <c r="AP8" s="2"/>
      <c r="AQ8" s="2"/>
      <c r="AR8" s="2"/>
      <c r="AS8" s="2"/>
      <c r="AT8" s="2"/>
      <c r="AU8" s="2"/>
      <c r="AV8" s="2"/>
    </row>
    <row r="9" spans="1:52" ht="20.25" customHeight="1">
      <c r="A9" s="454" t="s">
        <v>53</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189</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38"/>
      <c r="D11" s="17"/>
      <c r="E11" s="17"/>
      <c r="F11" s="17"/>
      <c r="G11" s="17"/>
      <c r="H11" s="17"/>
      <c r="I11" s="18"/>
      <c r="J11" s="336"/>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38"/>
      <c r="D12" s="2"/>
      <c r="E12" s="2"/>
      <c r="F12" s="2"/>
      <c r="G12" s="2"/>
      <c r="H12" s="2"/>
      <c r="I12" s="11"/>
      <c r="J12" s="338"/>
      <c r="K12" s="11"/>
      <c r="L12" s="21"/>
      <c r="M12" s="21"/>
      <c r="N12" s="339"/>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45" t="s">
        <v>3</v>
      </c>
      <c r="K14" s="346" t="s">
        <v>4</v>
      </c>
      <c r="L14" s="346" t="s">
        <v>5</v>
      </c>
      <c r="M14" s="468" t="s">
        <v>6</v>
      </c>
      <c r="N14" s="469"/>
      <c r="O14" s="15"/>
      <c r="P14" s="348"/>
      <c r="Q14" s="348"/>
      <c r="R14" s="338"/>
      <c r="S14" s="338"/>
      <c r="T14" s="338"/>
      <c r="U14" s="338"/>
      <c r="V14" s="338"/>
      <c r="W14" s="338"/>
      <c r="X14" s="338"/>
      <c r="Y14" s="338"/>
      <c r="Z14" s="338"/>
      <c r="AA14" s="338"/>
      <c r="AB14" s="338"/>
      <c r="AC14" s="338"/>
      <c r="AD14" s="338"/>
      <c r="AE14" s="338"/>
      <c r="AF14" s="338"/>
      <c r="AG14" s="342"/>
      <c r="AH14" s="342"/>
      <c r="AI14" s="343"/>
      <c r="AJ14" s="343"/>
      <c r="AK14" s="343"/>
      <c r="AL14" s="343"/>
      <c r="AM14" s="344"/>
      <c r="AN14" s="344"/>
      <c r="AO14" s="344"/>
      <c r="AP14" s="344"/>
      <c r="AQ14" s="344"/>
      <c r="AR14" s="344"/>
      <c r="AS14" s="344"/>
      <c r="AT14" s="344"/>
      <c r="AU14" s="344"/>
      <c r="AV14" s="344"/>
    </row>
    <row r="15" spans="1:52" ht="15" customHeight="1">
      <c r="A15" s="23" t="s">
        <v>7</v>
      </c>
      <c r="B15" s="470" t="s">
        <v>8</v>
      </c>
      <c r="C15" s="467"/>
      <c r="D15" s="467"/>
      <c r="E15" s="467"/>
      <c r="F15" s="467"/>
      <c r="G15" s="467"/>
      <c r="H15" s="467"/>
      <c r="I15" s="467"/>
      <c r="J15" s="347"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v>500</v>
      </c>
      <c r="L16" s="178">
        <f t="shared" ref="L16:L22" si="0">2650/1.1</f>
        <v>2409.090909090909</v>
      </c>
      <c r="M16" s="500">
        <f t="shared" ref="M16:M23" si="1">L16*K16</f>
        <v>1204545.4545454546</v>
      </c>
      <c r="N16" s="501"/>
      <c r="O16" s="16">
        <f>SUM(K16:K23)</f>
        <v>2600</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39</v>
      </c>
      <c r="C17" s="484"/>
      <c r="D17" s="484"/>
      <c r="E17" s="484"/>
      <c r="F17" s="484"/>
      <c r="G17" s="484"/>
      <c r="H17" s="484"/>
      <c r="I17" s="485"/>
      <c r="J17" s="29" t="s">
        <v>32</v>
      </c>
      <c r="K17" s="46">
        <v>200</v>
      </c>
      <c r="L17" s="178">
        <f t="shared" si="0"/>
        <v>2409.090909090909</v>
      </c>
      <c r="M17" s="500">
        <f t="shared" si="1"/>
        <v>481818.18181818182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43</v>
      </c>
      <c r="C18" s="484"/>
      <c r="D18" s="484"/>
      <c r="E18" s="484"/>
      <c r="F18" s="484"/>
      <c r="G18" s="484"/>
      <c r="H18" s="484"/>
      <c r="I18" s="485"/>
      <c r="J18" s="29" t="s">
        <v>32</v>
      </c>
      <c r="K18" s="46">
        <v>500</v>
      </c>
      <c r="L18" s="178">
        <f t="shared" si="0"/>
        <v>2409.090909090909</v>
      </c>
      <c r="M18" s="500">
        <f t="shared" si="1"/>
        <v>1204545.4545454546</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114</v>
      </c>
      <c r="C19" s="484"/>
      <c r="D19" s="484"/>
      <c r="E19" s="484"/>
      <c r="F19" s="484"/>
      <c r="G19" s="484"/>
      <c r="H19" s="484"/>
      <c r="I19" s="485"/>
      <c r="J19" s="29" t="s">
        <v>32</v>
      </c>
      <c r="K19" s="46">
        <v>500</v>
      </c>
      <c r="L19" s="178">
        <f t="shared" si="0"/>
        <v>2409.090909090909</v>
      </c>
      <c r="M19" s="500">
        <f t="shared" si="1"/>
        <v>1204545.4545454546</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30</v>
      </c>
      <c r="C20" s="484"/>
      <c r="D20" s="484"/>
      <c r="E20" s="484"/>
      <c r="F20" s="484"/>
      <c r="G20" s="484"/>
      <c r="H20" s="484"/>
      <c r="I20" s="485"/>
      <c r="J20" s="29" t="s">
        <v>32</v>
      </c>
      <c r="K20" s="46">
        <v>200</v>
      </c>
      <c r="L20" s="178">
        <f t="shared" si="0"/>
        <v>2409.090909090909</v>
      </c>
      <c r="M20" s="500">
        <f t="shared" si="1"/>
        <v>481818.18181818182</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76</v>
      </c>
      <c r="C21" s="484"/>
      <c r="D21" s="484"/>
      <c r="E21" s="484"/>
      <c r="F21" s="484"/>
      <c r="G21" s="484"/>
      <c r="H21" s="484"/>
      <c r="I21" s="485"/>
      <c r="J21" s="29" t="s">
        <v>32</v>
      </c>
      <c r="K21" s="46">
        <v>100</v>
      </c>
      <c r="L21" s="178">
        <f t="shared" si="0"/>
        <v>2409.090909090909</v>
      </c>
      <c r="M21" s="500">
        <f t="shared" si="1"/>
        <v>240909.09090909091</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44</v>
      </c>
      <c r="C22" s="484"/>
      <c r="D22" s="484"/>
      <c r="E22" s="484"/>
      <c r="F22" s="484"/>
      <c r="G22" s="484"/>
      <c r="H22" s="484"/>
      <c r="I22" s="485"/>
      <c r="J22" s="29" t="s">
        <v>32</v>
      </c>
      <c r="K22" s="46">
        <v>100</v>
      </c>
      <c r="L22" s="178">
        <f t="shared" si="0"/>
        <v>2409.090909090909</v>
      </c>
      <c r="M22" s="500">
        <f t="shared" si="1"/>
        <v>240909.09090909091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25</v>
      </c>
      <c r="C23" s="484"/>
      <c r="D23" s="484"/>
      <c r="E23" s="484"/>
      <c r="F23" s="484"/>
      <c r="G23" s="484"/>
      <c r="H23" s="484"/>
      <c r="I23" s="485"/>
      <c r="J23" s="29" t="s">
        <v>32</v>
      </c>
      <c r="K23" s="46">
        <v>500</v>
      </c>
      <c r="L23" s="178">
        <f>750/1.1</f>
        <v>681.81818181818176</v>
      </c>
      <c r="M23" s="500">
        <f t="shared" si="1"/>
        <v>340909.09090909088</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1"/>
      <c r="B24" s="476"/>
      <c r="C24" s="476"/>
      <c r="D24" s="476"/>
      <c r="E24" s="476"/>
      <c r="F24" s="476"/>
      <c r="G24" s="476"/>
      <c r="H24" s="476"/>
      <c r="I24" s="476"/>
      <c r="J24" s="477" t="s">
        <v>14</v>
      </c>
      <c r="K24" s="477"/>
      <c r="L24" s="478"/>
      <c r="M24" s="479">
        <f>ROUND(SUM(M16:N23),0)</f>
        <v>5400000</v>
      </c>
      <c r="N24" s="480"/>
      <c r="O24" s="16" t="s">
        <v>13</v>
      </c>
      <c r="P24" s="3"/>
      <c r="Q24" s="2"/>
      <c r="R24" s="2"/>
      <c r="S24" s="2"/>
      <c r="T24" s="2"/>
      <c r="U24" s="2"/>
      <c r="V24" s="2"/>
      <c r="W24" s="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27"/>
      <c r="AX24" s="27"/>
      <c r="AY24" s="27"/>
      <c r="AZ24" s="27"/>
    </row>
    <row r="25" spans="1:52" ht="15.75">
      <c r="A25" s="1" t="s">
        <v>21</v>
      </c>
      <c r="B25" s="30"/>
      <c r="C25" s="47">
        <v>0.1</v>
      </c>
      <c r="D25" s="30"/>
      <c r="E25" s="481"/>
      <c r="F25" s="482"/>
      <c r="G25" s="30"/>
      <c r="H25" s="30"/>
      <c r="I25" s="30"/>
      <c r="J25" s="477" t="s">
        <v>15</v>
      </c>
      <c r="K25" s="477"/>
      <c r="L25" s="478"/>
      <c r="M25" s="479">
        <f>ROUND(M24*C25,0)</f>
        <v>540000</v>
      </c>
      <c r="N25" s="480"/>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c r="A26" s="1"/>
      <c r="B26" s="30"/>
      <c r="C26" s="30"/>
      <c r="D26" s="30"/>
      <c r="E26" s="30"/>
      <c r="F26" s="30"/>
      <c r="G26" s="30"/>
      <c r="H26" s="30"/>
      <c r="I26" s="30"/>
      <c r="J26" s="477" t="s">
        <v>16</v>
      </c>
      <c r="K26" s="477"/>
      <c r="L26" s="478"/>
      <c r="M26" s="479">
        <f>M24+M25</f>
        <v>5940000</v>
      </c>
      <c r="N26" s="480"/>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c r="A27" s="6"/>
      <c r="B27" s="2"/>
      <c r="C27" s="2"/>
      <c r="D27" s="2"/>
      <c r="E27" s="2"/>
      <c r="F27" s="2"/>
      <c r="G27" s="2"/>
      <c r="H27" s="2"/>
      <c r="I27" s="2"/>
      <c r="J27" s="2"/>
      <c r="K27" s="11"/>
      <c r="L27" s="11"/>
      <c r="M27" s="11"/>
      <c r="N27" s="7"/>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454" t="e">
        <f ca="1">"Số tiền bằng chữ: "&amp;_xll.VND(M26)</f>
        <v>#NAME?</v>
      </c>
      <c r="B28" s="455"/>
      <c r="C28" s="455"/>
      <c r="D28" s="455"/>
      <c r="E28" s="455"/>
      <c r="F28" s="455"/>
      <c r="G28" s="455"/>
      <c r="H28" s="455"/>
      <c r="I28" s="455"/>
      <c r="J28" s="455"/>
      <c r="K28" s="455"/>
      <c r="L28" s="455"/>
      <c r="M28" s="455"/>
      <c r="N28" s="456"/>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hidden="1">
      <c r="A29" s="6"/>
      <c r="B29" s="2"/>
      <c r="C29" s="2"/>
      <c r="D29" s="2"/>
      <c r="E29" s="2"/>
      <c r="F29" s="48"/>
      <c r="G29" s="48"/>
      <c r="H29" s="48"/>
      <c r="I29" s="48"/>
      <c r="J29" s="48"/>
      <c r="K29" s="48"/>
      <c r="L29" s="48"/>
      <c r="M29" s="48"/>
      <c r="N29" s="49"/>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hidden="1">
      <c r="A30" s="493"/>
      <c r="B30" s="494"/>
      <c r="C30" s="494"/>
      <c r="D30" s="494"/>
      <c r="E30" s="494"/>
      <c r="F30" s="494"/>
      <c r="G30" s="494"/>
      <c r="H30" s="494"/>
      <c r="I30" s="494"/>
      <c r="J30" s="494"/>
      <c r="K30" s="494"/>
      <c r="L30" s="494"/>
      <c r="M30" s="494"/>
      <c r="N30" s="495"/>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14"/>
      <c r="G31" s="14"/>
      <c r="H31" s="14"/>
      <c r="I31" s="14"/>
      <c r="J31" s="14"/>
      <c r="K31" s="14"/>
      <c r="L31" s="14"/>
      <c r="M31" s="14"/>
      <c r="N31" s="32"/>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20.25" customHeight="1">
      <c r="A32" s="496" t="s">
        <v>17</v>
      </c>
      <c r="B32" s="464"/>
      <c r="C32" s="464"/>
      <c r="D32" s="464"/>
      <c r="E32" s="464"/>
      <c r="F32" s="464"/>
      <c r="G32" s="464"/>
      <c r="H32" s="14"/>
      <c r="I32" s="14"/>
      <c r="J32" s="14"/>
      <c r="K32" s="497" t="s">
        <v>18</v>
      </c>
      <c r="L32" s="497"/>
      <c r="M32" s="497"/>
      <c r="N32" s="498"/>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c r="A33" s="488" t="s">
        <v>19</v>
      </c>
      <c r="B33" s="489"/>
      <c r="C33" s="489"/>
      <c r="D33" s="489"/>
      <c r="E33" s="489"/>
      <c r="F33" s="489"/>
      <c r="G33" s="489"/>
      <c r="H33" s="33"/>
      <c r="I33" s="33"/>
      <c r="J33" s="33"/>
      <c r="K33" s="490" t="s">
        <v>24</v>
      </c>
      <c r="L33" s="490"/>
      <c r="M33" s="490"/>
      <c r="N33" s="491"/>
      <c r="O33" s="34"/>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c r="AR33" s="36"/>
      <c r="AS33" s="36"/>
      <c r="AT33" s="36"/>
      <c r="AU33" s="36"/>
      <c r="AV33" s="36"/>
      <c r="AW33" s="37"/>
      <c r="AX33" s="37"/>
      <c r="AY33" s="37"/>
      <c r="AZ33" s="37"/>
    </row>
    <row r="34" spans="1:52" ht="15.75">
      <c r="A34" s="6"/>
      <c r="B34" s="2"/>
      <c r="C34" s="2"/>
      <c r="D34" s="2"/>
      <c r="E34" s="2"/>
      <c r="F34" s="2"/>
      <c r="G34" s="2"/>
      <c r="H34" s="2"/>
      <c r="I34" s="2"/>
      <c r="J34" s="2"/>
      <c r="K34" s="11"/>
      <c r="L34" s="11"/>
      <c r="M34" s="11"/>
      <c r="N34" s="7"/>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5.75">
      <c r="A35" s="6"/>
      <c r="B35" s="2"/>
      <c r="C35" s="2"/>
      <c r="D35" s="2"/>
      <c r="E35" s="2"/>
      <c r="F35" s="2"/>
      <c r="G35" s="2"/>
      <c r="H35" s="2"/>
      <c r="I35" s="2"/>
      <c r="J35" s="2"/>
      <c r="K35" s="11"/>
      <c r="L35" s="11"/>
      <c r="M35" s="11"/>
      <c r="N35" s="7"/>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496" t="s">
        <v>55</v>
      </c>
      <c r="B37" s="464"/>
      <c r="C37" s="464"/>
      <c r="D37" s="464"/>
      <c r="E37" s="464"/>
      <c r="F37" s="464"/>
      <c r="G37" s="464"/>
      <c r="H37" s="2"/>
      <c r="I37" s="2"/>
      <c r="J37" s="2"/>
      <c r="K37" s="466" t="s">
        <v>56</v>
      </c>
      <c r="L37" s="466"/>
      <c r="M37" s="466"/>
      <c r="N37" s="499"/>
    </row>
    <row r="38" spans="1:52" ht="15.75">
      <c r="A38" s="6"/>
      <c r="B38" s="2"/>
      <c r="C38" s="2"/>
      <c r="D38" s="2"/>
      <c r="E38" s="2"/>
      <c r="F38" s="2"/>
      <c r="G38" s="2"/>
      <c r="H38" s="2"/>
      <c r="I38" s="2"/>
      <c r="J38" s="2"/>
      <c r="K38" s="11"/>
      <c r="L38" s="11"/>
      <c r="M38" s="11"/>
      <c r="N38" s="7"/>
    </row>
    <row r="39" spans="1:52" ht="15.75">
      <c r="A39" s="6"/>
      <c r="B39" s="2"/>
      <c r="C39" s="2"/>
      <c r="D39" s="2"/>
      <c r="E39" s="2"/>
      <c r="F39" s="2"/>
      <c r="G39" s="2"/>
      <c r="H39" s="2"/>
      <c r="I39" s="2"/>
      <c r="J39" s="2"/>
      <c r="K39" s="11"/>
      <c r="L39" s="11"/>
      <c r="M39" s="11"/>
      <c r="N39" s="7"/>
    </row>
    <row r="40" spans="1:52" ht="15.75">
      <c r="A40" s="6"/>
      <c r="B40" s="2" t="s">
        <v>188</v>
      </c>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6.5" thickBot="1">
      <c r="A44" s="38"/>
      <c r="B44" s="39"/>
      <c r="C44" s="39"/>
      <c r="D44" s="39"/>
      <c r="E44" s="39"/>
      <c r="F44" s="39"/>
      <c r="G44" s="39"/>
      <c r="H44" s="39"/>
      <c r="I44" s="39"/>
      <c r="J44" s="39"/>
      <c r="K44" s="40"/>
      <c r="L44" s="40"/>
      <c r="M44" s="40"/>
      <c r="N44" s="41"/>
    </row>
    <row r="45" spans="1:52" ht="15.75" thickTop="1">
      <c r="A45" s="492"/>
      <c r="B45" s="492"/>
      <c r="C45" s="492"/>
      <c r="D45" s="492"/>
      <c r="E45" s="492"/>
      <c r="F45" s="492"/>
      <c r="G45" s="492"/>
      <c r="H45" s="492"/>
      <c r="I45" s="492"/>
      <c r="J45" s="492"/>
      <c r="K45" s="492"/>
      <c r="L45" s="492"/>
      <c r="M45" s="492"/>
      <c r="N45" s="492"/>
    </row>
  </sheetData>
  <mergeCells count="103">
    <mergeCell ref="AK4:AN4"/>
    <mergeCell ref="A5:N5"/>
    <mergeCell ref="H6:N6"/>
    <mergeCell ref="S6:T6"/>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P17:AF17"/>
    <mergeCell ref="AG17:AQ17"/>
    <mergeCell ref="AR17:AV17"/>
    <mergeCell ref="B18:I18"/>
    <mergeCell ref="M18:N18"/>
    <mergeCell ref="P18:AF18"/>
    <mergeCell ref="AG18:AQ18"/>
    <mergeCell ref="AR18:AV18"/>
    <mergeCell ref="B19:I19"/>
    <mergeCell ref="M19:N19"/>
    <mergeCell ref="P19:AF19"/>
    <mergeCell ref="AG19:AQ19"/>
    <mergeCell ref="AR19:AV19"/>
    <mergeCell ref="B20:I20"/>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J24:L24"/>
    <mergeCell ref="M24:N24"/>
    <mergeCell ref="X24:AV24"/>
    <mergeCell ref="A45:N45"/>
    <mergeCell ref="A30:N30"/>
    <mergeCell ref="A32:G32"/>
    <mergeCell ref="K32:N32"/>
    <mergeCell ref="A33:G33"/>
    <mergeCell ref="K33:N33"/>
    <mergeCell ref="A37:G37"/>
    <mergeCell ref="K37:N37"/>
    <mergeCell ref="E25:F25"/>
    <mergeCell ref="J25:L25"/>
    <mergeCell ref="M25:N25"/>
    <mergeCell ref="J26:L26"/>
    <mergeCell ref="M26:N26"/>
    <mergeCell ref="A28:N28"/>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topLeftCell="A22" zoomScale="120" zoomScaleNormal="120" workbookViewId="0">
      <selection activeCell="L40" sqref="L4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190</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60"/>
      <c r="AE5" s="360"/>
      <c r="AF5" s="360"/>
      <c r="AG5" s="4"/>
      <c r="AH5" s="361"/>
      <c r="AI5" s="361"/>
      <c r="AJ5" s="4"/>
      <c r="AK5" s="352"/>
      <c r="AL5" s="352"/>
      <c r="AM5" s="352"/>
      <c r="AN5" s="352"/>
      <c r="AO5" s="4"/>
      <c r="AP5" s="4"/>
      <c r="AQ5" s="8"/>
      <c r="AR5" s="8"/>
      <c r="AS5" s="8"/>
      <c r="AT5" s="8"/>
      <c r="AU5" s="8"/>
      <c r="AV5" s="8"/>
    </row>
    <row r="6" spans="1:52" ht="15.75">
      <c r="A6" s="6"/>
      <c r="B6" s="2"/>
      <c r="C6" s="349"/>
      <c r="D6" s="2"/>
      <c r="E6" s="2"/>
      <c r="F6" s="2"/>
      <c r="G6" s="2"/>
      <c r="H6" s="448" t="s">
        <v>191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49"/>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192</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51"/>
      <c r="AI8" s="2"/>
      <c r="AJ8" s="2"/>
      <c r="AK8" s="2"/>
      <c r="AL8" s="2"/>
      <c r="AM8" s="2"/>
      <c r="AN8" s="2"/>
      <c r="AO8" s="2"/>
      <c r="AP8" s="2"/>
      <c r="AQ8" s="2"/>
      <c r="AR8" s="2"/>
      <c r="AS8" s="2"/>
      <c r="AT8" s="2"/>
      <c r="AU8" s="2"/>
      <c r="AV8" s="2"/>
    </row>
    <row r="9" spans="1:52" ht="20.25" customHeight="1">
      <c r="A9" s="454" t="s">
        <v>193</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62</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49"/>
      <c r="D11" s="17"/>
      <c r="E11" s="17"/>
      <c r="F11" s="17"/>
      <c r="G11" s="17"/>
      <c r="H11" s="17"/>
      <c r="I11" s="18"/>
      <c r="J11" s="353"/>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49"/>
      <c r="D12" s="2"/>
      <c r="E12" s="2"/>
      <c r="F12" s="2"/>
      <c r="G12" s="2"/>
      <c r="H12" s="2"/>
      <c r="I12" s="11"/>
      <c r="J12" s="349"/>
      <c r="K12" s="11"/>
      <c r="L12" s="21"/>
      <c r="M12" s="21"/>
      <c r="N12" s="350"/>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56" t="s">
        <v>3</v>
      </c>
      <c r="K14" s="357" t="s">
        <v>4</v>
      </c>
      <c r="L14" s="357" t="s">
        <v>5</v>
      </c>
      <c r="M14" s="468" t="s">
        <v>6</v>
      </c>
      <c r="N14" s="469"/>
      <c r="O14" s="15"/>
      <c r="P14" s="359"/>
      <c r="Q14" s="359"/>
      <c r="R14" s="349"/>
      <c r="S14" s="349"/>
      <c r="T14" s="349"/>
      <c r="U14" s="349"/>
      <c r="V14" s="349"/>
      <c r="W14" s="349"/>
      <c r="X14" s="349"/>
      <c r="Y14" s="349"/>
      <c r="Z14" s="349"/>
      <c r="AA14" s="349"/>
      <c r="AB14" s="349"/>
      <c r="AC14" s="349"/>
      <c r="AD14" s="349"/>
      <c r="AE14" s="349"/>
      <c r="AF14" s="349"/>
      <c r="AG14" s="351"/>
      <c r="AH14" s="351"/>
      <c r="AI14" s="355"/>
      <c r="AJ14" s="355"/>
      <c r="AK14" s="355"/>
      <c r="AL14" s="355"/>
      <c r="AM14" s="354"/>
      <c r="AN14" s="354"/>
      <c r="AO14" s="354"/>
      <c r="AP14" s="354"/>
      <c r="AQ14" s="354"/>
      <c r="AR14" s="354"/>
      <c r="AS14" s="354"/>
      <c r="AT14" s="354"/>
      <c r="AU14" s="354"/>
      <c r="AV14" s="354"/>
    </row>
    <row r="15" spans="1:52" ht="15" customHeight="1">
      <c r="A15" s="23" t="s">
        <v>7</v>
      </c>
      <c r="B15" s="470" t="s">
        <v>8</v>
      </c>
      <c r="C15" s="467"/>
      <c r="D15" s="467"/>
      <c r="E15" s="467"/>
      <c r="F15" s="467"/>
      <c r="G15" s="467"/>
      <c r="H15" s="467"/>
      <c r="I15" s="467"/>
      <c r="J15" s="358"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v>500</v>
      </c>
      <c r="L16" s="178">
        <f t="shared" ref="L16:L25" si="0">2650/1.1</f>
        <v>2409.090909090909</v>
      </c>
      <c r="M16" s="500">
        <f t="shared" ref="M16:M25" si="1">L16*K16</f>
        <v>1204545.4545454546</v>
      </c>
      <c r="N16" s="501"/>
      <c r="O16" s="16">
        <f>SUM(K16:K25)</f>
        <v>31160</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39</v>
      </c>
      <c r="C17" s="484"/>
      <c r="D17" s="484"/>
      <c r="E17" s="484"/>
      <c r="F17" s="484"/>
      <c r="G17" s="484"/>
      <c r="H17" s="484"/>
      <c r="I17" s="485"/>
      <c r="J17" s="29" t="s">
        <v>32</v>
      </c>
      <c r="K17" s="46">
        <v>150</v>
      </c>
      <c r="L17" s="178">
        <f t="shared" si="0"/>
        <v>2409.090909090909</v>
      </c>
      <c r="M17" s="500">
        <f t="shared" si="1"/>
        <v>361363.63636363635</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28</v>
      </c>
      <c r="C18" s="484"/>
      <c r="D18" s="484"/>
      <c r="E18" s="484"/>
      <c r="F18" s="484"/>
      <c r="G18" s="484"/>
      <c r="H18" s="484"/>
      <c r="I18" s="485"/>
      <c r="J18" s="29" t="s">
        <v>32</v>
      </c>
      <c r="K18" s="46">
        <v>15000</v>
      </c>
      <c r="L18" s="178">
        <f t="shared" si="0"/>
        <v>2409.090909090909</v>
      </c>
      <c r="M18" s="500">
        <f t="shared" si="1"/>
        <v>36136363.636363633</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43</v>
      </c>
      <c r="C19" s="484"/>
      <c r="D19" s="484"/>
      <c r="E19" s="484"/>
      <c r="F19" s="484"/>
      <c r="G19" s="484"/>
      <c r="H19" s="484"/>
      <c r="I19" s="485"/>
      <c r="J19" s="29" t="s">
        <v>32</v>
      </c>
      <c r="K19" s="46">
        <v>120</v>
      </c>
      <c r="L19" s="178">
        <f t="shared" si="0"/>
        <v>2409.090909090909</v>
      </c>
      <c r="M19" s="500">
        <f t="shared" si="1"/>
        <v>289090.90909090906</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114</v>
      </c>
      <c r="C20" s="484"/>
      <c r="D20" s="484"/>
      <c r="E20" s="484"/>
      <c r="F20" s="484"/>
      <c r="G20" s="484"/>
      <c r="H20" s="484"/>
      <c r="I20" s="485"/>
      <c r="J20" s="29" t="s">
        <v>32</v>
      </c>
      <c r="K20" s="46">
        <v>10000</v>
      </c>
      <c r="L20" s="178">
        <f t="shared" si="0"/>
        <v>2409.090909090909</v>
      </c>
      <c r="M20" s="500">
        <f t="shared" si="1"/>
        <v>24090909.09090909</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30</v>
      </c>
      <c r="C21" s="484"/>
      <c r="D21" s="484"/>
      <c r="E21" s="484"/>
      <c r="F21" s="484"/>
      <c r="G21" s="484"/>
      <c r="H21" s="484"/>
      <c r="I21" s="485"/>
      <c r="J21" s="29" t="s">
        <v>32</v>
      </c>
      <c r="K21" s="46">
        <v>2040</v>
      </c>
      <c r="L21" s="178">
        <f t="shared" si="0"/>
        <v>2409.090909090909</v>
      </c>
      <c r="M21" s="500">
        <f t="shared" si="1"/>
        <v>4914545.4545454541</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76</v>
      </c>
      <c r="C22" s="484"/>
      <c r="D22" s="484"/>
      <c r="E22" s="484"/>
      <c r="F22" s="484"/>
      <c r="G22" s="484"/>
      <c r="H22" s="484"/>
      <c r="I22" s="485"/>
      <c r="J22" s="29" t="s">
        <v>32</v>
      </c>
      <c r="K22" s="46">
        <v>1350</v>
      </c>
      <c r="L22" s="178">
        <f t="shared" si="0"/>
        <v>2409.090909090909</v>
      </c>
      <c r="M22" s="500">
        <f t="shared" si="1"/>
        <v>3252272.7272727271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44</v>
      </c>
      <c r="C23" s="484"/>
      <c r="D23" s="484"/>
      <c r="E23" s="484"/>
      <c r="F23" s="484"/>
      <c r="G23" s="484"/>
      <c r="H23" s="484"/>
      <c r="I23" s="485"/>
      <c r="J23" s="29" t="s">
        <v>32</v>
      </c>
      <c r="K23" s="46">
        <v>500</v>
      </c>
      <c r="L23" s="178">
        <f t="shared" si="0"/>
        <v>2409.090909090909</v>
      </c>
      <c r="M23" s="500">
        <f t="shared" si="1"/>
        <v>1204545.4545454546</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335">
        <v>9</v>
      </c>
      <c r="B24" s="483" t="s">
        <v>41</v>
      </c>
      <c r="C24" s="484"/>
      <c r="D24" s="484"/>
      <c r="E24" s="484"/>
      <c r="F24" s="484"/>
      <c r="G24" s="484"/>
      <c r="H24" s="484"/>
      <c r="I24" s="485"/>
      <c r="J24" s="29" t="s">
        <v>32</v>
      </c>
      <c r="K24" s="46">
        <v>1000</v>
      </c>
      <c r="L24" s="178">
        <f t="shared" si="0"/>
        <v>2409.090909090909</v>
      </c>
      <c r="M24" s="500">
        <f t="shared" si="1"/>
        <v>2409090.9090909092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335">
        <v>10</v>
      </c>
      <c r="B25" s="483" t="s">
        <v>69</v>
      </c>
      <c r="C25" s="484"/>
      <c r="D25" s="484"/>
      <c r="E25" s="484"/>
      <c r="F25" s="484"/>
      <c r="G25" s="484"/>
      <c r="H25" s="484"/>
      <c r="I25" s="485"/>
      <c r="J25" s="29" t="s">
        <v>32</v>
      </c>
      <c r="K25" s="46">
        <v>500</v>
      </c>
      <c r="L25" s="178">
        <f t="shared" si="0"/>
        <v>2409.090909090909</v>
      </c>
      <c r="M25" s="500">
        <f t="shared" si="1"/>
        <v>1204545.4545454546</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75067273</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7506727</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82574000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115</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t="s">
        <v>194</v>
      </c>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47:N47"/>
    <mergeCell ref="A32:N32"/>
    <mergeCell ref="A34:G34"/>
    <mergeCell ref="K34:N34"/>
    <mergeCell ref="A35:G35"/>
    <mergeCell ref="K35:N35"/>
    <mergeCell ref="A39:G39"/>
    <mergeCell ref="K39:N39"/>
    <mergeCell ref="E27:F27"/>
    <mergeCell ref="J27:L27"/>
    <mergeCell ref="M27:N27"/>
    <mergeCell ref="J28:L28"/>
    <mergeCell ref="M28:N28"/>
    <mergeCell ref="A30:N30"/>
    <mergeCell ref="B25:I25"/>
    <mergeCell ref="M25:N25"/>
    <mergeCell ref="P25:AF25"/>
    <mergeCell ref="AG25:AQ25"/>
    <mergeCell ref="AR25:AV25"/>
    <mergeCell ref="B26:I26"/>
    <mergeCell ref="J26:L26"/>
    <mergeCell ref="M26:N26"/>
    <mergeCell ref="X26:AV26"/>
    <mergeCell ref="B23:I23"/>
    <mergeCell ref="M23:N23"/>
    <mergeCell ref="P23:AF23"/>
    <mergeCell ref="AG23:AQ23"/>
    <mergeCell ref="AR23:AV23"/>
    <mergeCell ref="B24:I24"/>
    <mergeCell ref="M24:N24"/>
    <mergeCell ref="P24:AF24"/>
    <mergeCell ref="AG24:AQ24"/>
    <mergeCell ref="AR24:AV24"/>
    <mergeCell ref="B21:I21"/>
    <mergeCell ref="M21:N21"/>
    <mergeCell ref="P21:AF21"/>
    <mergeCell ref="AG21:AQ21"/>
    <mergeCell ref="AR21:AV21"/>
    <mergeCell ref="B22:I22"/>
    <mergeCell ref="M22:N22"/>
    <mergeCell ref="P22:AF22"/>
    <mergeCell ref="AG22:AQ22"/>
    <mergeCell ref="AR22:AV22"/>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zoomScale="120" zoomScaleNormal="120" workbookViewId="0">
      <selection activeCell="K17" sqref="K17"/>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195</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79"/>
      <c r="AE5" s="379"/>
      <c r="AF5" s="379"/>
      <c r="AG5" s="4"/>
      <c r="AH5" s="380"/>
      <c r="AI5" s="380"/>
      <c r="AJ5" s="4"/>
      <c r="AK5" s="376"/>
      <c r="AL5" s="376"/>
      <c r="AM5" s="376"/>
      <c r="AN5" s="376"/>
      <c r="AO5" s="4"/>
      <c r="AP5" s="4"/>
      <c r="AQ5" s="8"/>
      <c r="AR5" s="8"/>
      <c r="AS5" s="8"/>
      <c r="AT5" s="8"/>
      <c r="AU5" s="8"/>
      <c r="AV5" s="8"/>
    </row>
    <row r="6" spans="1:52" ht="15.75">
      <c r="A6" s="6"/>
      <c r="B6" s="2"/>
      <c r="C6" s="377"/>
      <c r="D6" s="2"/>
      <c r="E6" s="2"/>
      <c r="F6" s="2"/>
      <c r="G6" s="2"/>
      <c r="H6" s="448" t="s">
        <v>196</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7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197</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81"/>
      <c r="AI8" s="2"/>
      <c r="AJ8" s="2"/>
      <c r="AK8" s="2"/>
      <c r="AL8" s="2"/>
      <c r="AM8" s="2"/>
      <c r="AN8" s="2"/>
      <c r="AO8" s="2"/>
      <c r="AP8" s="2"/>
      <c r="AQ8" s="2"/>
      <c r="AR8" s="2"/>
      <c r="AS8" s="2"/>
      <c r="AT8" s="2"/>
      <c r="AU8" s="2"/>
      <c r="AV8" s="2"/>
    </row>
    <row r="9" spans="1:52" ht="20.25" customHeight="1">
      <c r="A9" s="454" t="s">
        <v>198</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200</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77"/>
      <c r="D11" s="17"/>
      <c r="E11" s="17"/>
      <c r="F11" s="17"/>
      <c r="G11" s="17"/>
      <c r="H11" s="17"/>
      <c r="I11" s="18"/>
      <c r="J11" s="37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77"/>
      <c r="D12" s="2"/>
      <c r="E12" s="2"/>
      <c r="F12" s="2"/>
      <c r="G12" s="2"/>
      <c r="H12" s="2"/>
      <c r="I12" s="11"/>
      <c r="J12" s="377"/>
      <c r="K12" s="11"/>
      <c r="L12" s="21"/>
      <c r="M12" s="21"/>
      <c r="N12" s="378"/>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84" t="s">
        <v>3</v>
      </c>
      <c r="K14" s="385" t="s">
        <v>4</v>
      </c>
      <c r="L14" s="385" t="s">
        <v>5</v>
      </c>
      <c r="M14" s="468" t="s">
        <v>6</v>
      </c>
      <c r="N14" s="469"/>
      <c r="O14" s="15"/>
      <c r="P14" s="387"/>
      <c r="Q14" s="387"/>
      <c r="R14" s="377"/>
      <c r="S14" s="377"/>
      <c r="T14" s="377"/>
      <c r="U14" s="377"/>
      <c r="V14" s="377"/>
      <c r="W14" s="377"/>
      <c r="X14" s="377"/>
      <c r="Y14" s="377"/>
      <c r="Z14" s="377"/>
      <c r="AA14" s="377"/>
      <c r="AB14" s="377"/>
      <c r="AC14" s="377"/>
      <c r="AD14" s="377"/>
      <c r="AE14" s="377"/>
      <c r="AF14" s="377"/>
      <c r="AG14" s="381"/>
      <c r="AH14" s="381"/>
      <c r="AI14" s="382"/>
      <c r="AJ14" s="382"/>
      <c r="AK14" s="382"/>
      <c r="AL14" s="382"/>
      <c r="AM14" s="383"/>
      <c r="AN14" s="383"/>
      <c r="AO14" s="383"/>
      <c r="AP14" s="383"/>
      <c r="AQ14" s="383"/>
      <c r="AR14" s="383"/>
      <c r="AS14" s="383"/>
      <c r="AT14" s="383"/>
      <c r="AU14" s="383"/>
      <c r="AV14" s="383"/>
    </row>
    <row r="15" spans="1:52" ht="15" customHeight="1">
      <c r="A15" s="23" t="s">
        <v>7</v>
      </c>
      <c r="B15" s="470" t="s">
        <v>8</v>
      </c>
      <c r="C15" s="467"/>
      <c r="D15" s="467"/>
      <c r="E15" s="467"/>
      <c r="F15" s="467"/>
      <c r="G15" s="467"/>
      <c r="H15" s="467"/>
      <c r="I15" s="467"/>
      <c r="J15" s="386"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39</v>
      </c>
      <c r="C16" s="484"/>
      <c r="D16" s="484"/>
      <c r="E16" s="484"/>
      <c r="F16" s="484"/>
      <c r="G16" s="484"/>
      <c r="H16" s="484"/>
      <c r="I16" s="485"/>
      <c r="J16" s="29" t="s">
        <v>32</v>
      </c>
      <c r="K16" s="46">
        <v>128</v>
      </c>
      <c r="L16" s="178">
        <f t="shared" ref="L16:L19" si="0">2650/1.1</f>
        <v>2409.090909090909</v>
      </c>
      <c r="M16" s="500">
        <f t="shared" ref="M16:M19" si="1">L16*K16</f>
        <v>308363.63636363635</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28</v>
      </c>
      <c r="C17" s="484"/>
      <c r="D17" s="484"/>
      <c r="E17" s="484"/>
      <c r="F17" s="484"/>
      <c r="G17" s="484"/>
      <c r="H17" s="484"/>
      <c r="I17" s="485"/>
      <c r="J17" s="29" t="s">
        <v>32</v>
      </c>
      <c r="K17" s="46">
        <v>150</v>
      </c>
      <c r="L17" s="178">
        <f t="shared" si="0"/>
        <v>2409.090909090909</v>
      </c>
      <c r="M17" s="500">
        <f t="shared" si="1"/>
        <v>361363.63636363635</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44</v>
      </c>
      <c r="C18" s="484"/>
      <c r="D18" s="484"/>
      <c r="E18" s="484"/>
      <c r="F18" s="484"/>
      <c r="G18" s="484"/>
      <c r="H18" s="484"/>
      <c r="I18" s="485"/>
      <c r="J18" s="29" t="s">
        <v>32</v>
      </c>
      <c r="K18" s="46">
        <v>100</v>
      </c>
      <c r="L18" s="178">
        <f t="shared" si="0"/>
        <v>2409.090909090909</v>
      </c>
      <c r="M18" s="500">
        <f t="shared" si="1"/>
        <v>240909.09090909091</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41</v>
      </c>
      <c r="C19" s="484"/>
      <c r="D19" s="484"/>
      <c r="E19" s="484"/>
      <c r="F19" s="484"/>
      <c r="G19" s="484"/>
      <c r="H19" s="484"/>
      <c r="I19" s="485"/>
      <c r="J19" s="29" t="s">
        <v>32</v>
      </c>
      <c r="K19" s="46">
        <v>158</v>
      </c>
      <c r="L19" s="178">
        <f t="shared" si="0"/>
        <v>2409.090909090909</v>
      </c>
      <c r="M19" s="500">
        <f t="shared" si="1"/>
        <v>380636.36363636365</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1"/>
      <c r="B20" s="476"/>
      <c r="C20" s="476"/>
      <c r="D20" s="476"/>
      <c r="E20" s="476"/>
      <c r="F20" s="476"/>
      <c r="G20" s="476"/>
      <c r="H20" s="476"/>
      <c r="I20" s="476"/>
      <c r="J20" s="477" t="s">
        <v>14</v>
      </c>
      <c r="K20" s="477"/>
      <c r="L20" s="478"/>
      <c r="M20" s="479">
        <f>ROUND(SUM(M16:N19),0)</f>
        <v>1291273</v>
      </c>
      <c r="N20" s="480"/>
      <c r="O20" s="16" t="s">
        <v>13</v>
      </c>
      <c r="P20" s="3"/>
      <c r="Q20" s="2"/>
      <c r="R20" s="2"/>
      <c r="S20" s="2"/>
      <c r="T20" s="2"/>
      <c r="U20" s="2"/>
      <c r="V20" s="2"/>
      <c r="W20" s="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27"/>
      <c r="AX20" s="27"/>
      <c r="AY20" s="27"/>
      <c r="AZ20" s="27"/>
    </row>
    <row r="21" spans="1:52" ht="15.75">
      <c r="A21" s="1" t="s">
        <v>21</v>
      </c>
      <c r="B21" s="30"/>
      <c r="C21" s="47">
        <v>0.1</v>
      </c>
      <c r="D21" s="30"/>
      <c r="E21" s="481"/>
      <c r="F21" s="482"/>
      <c r="G21" s="30"/>
      <c r="H21" s="30"/>
      <c r="I21" s="30"/>
      <c r="J21" s="477" t="s">
        <v>15</v>
      </c>
      <c r="K21" s="477"/>
      <c r="L21" s="478"/>
      <c r="M21" s="479">
        <f>ROUND(M20*C21,0)</f>
        <v>129127</v>
      </c>
      <c r="N21" s="480"/>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1"/>
      <c r="B22" s="30"/>
      <c r="C22" s="30"/>
      <c r="D22" s="30"/>
      <c r="E22" s="30"/>
      <c r="F22" s="30"/>
      <c r="G22" s="30"/>
      <c r="H22" s="30"/>
      <c r="I22" s="30"/>
      <c r="J22" s="477" t="s">
        <v>16</v>
      </c>
      <c r="K22" s="477"/>
      <c r="L22" s="478"/>
      <c r="M22" s="479">
        <f>M20+M21</f>
        <v>1420400</v>
      </c>
      <c r="N22" s="480"/>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6"/>
      <c r="B23" s="2"/>
      <c r="C23" s="2"/>
      <c r="D23" s="2"/>
      <c r="E23" s="2"/>
      <c r="F23" s="2"/>
      <c r="G23" s="2"/>
      <c r="H23" s="2"/>
      <c r="I23" s="2"/>
      <c r="J23" s="2"/>
      <c r="K23" s="11"/>
      <c r="L23" s="11"/>
      <c r="M23" s="11"/>
      <c r="N23" s="7"/>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454" t="e">
        <f ca="1">"Số tiền bằng chữ: "&amp;_xll.VND(M22)</f>
        <v>#NAME?</v>
      </c>
      <c r="B24" s="455"/>
      <c r="C24" s="455"/>
      <c r="D24" s="455"/>
      <c r="E24" s="455"/>
      <c r="F24" s="455"/>
      <c r="G24" s="455"/>
      <c r="H24" s="455"/>
      <c r="I24" s="455"/>
      <c r="J24" s="455"/>
      <c r="K24" s="455"/>
      <c r="L24" s="455"/>
      <c r="M24" s="455"/>
      <c r="N24" s="456"/>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6"/>
      <c r="B25" s="2"/>
      <c r="C25" s="2"/>
      <c r="D25" s="2"/>
      <c r="E25" s="2"/>
      <c r="F25" s="48"/>
      <c r="G25" s="48"/>
      <c r="H25" s="48"/>
      <c r="I25" s="48"/>
      <c r="J25" s="48"/>
      <c r="K25" s="48"/>
      <c r="L25" s="48"/>
      <c r="M25" s="48"/>
      <c r="N25" s="49"/>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493"/>
      <c r="B26" s="494"/>
      <c r="C26" s="494"/>
      <c r="D26" s="494"/>
      <c r="E26" s="494"/>
      <c r="F26" s="494"/>
      <c r="G26" s="494"/>
      <c r="H26" s="494"/>
      <c r="I26" s="494"/>
      <c r="J26" s="494"/>
      <c r="K26" s="494"/>
      <c r="L26" s="494"/>
      <c r="M26" s="494"/>
      <c r="N26" s="495"/>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6"/>
      <c r="B27" s="2"/>
      <c r="C27" s="2"/>
      <c r="D27" s="2"/>
      <c r="E27" s="2"/>
      <c r="F27" s="14"/>
      <c r="G27" s="14"/>
      <c r="H27" s="14"/>
      <c r="I27" s="14"/>
      <c r="J27" s="14"/>
      <c r="K27" s="14"/>
      <c r="L27" s="14"/>
      <c r="M27" s="14"/>
      <c r="N27" s="32"/>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20.25" customHeight="1">
      <c r="A28" s="496" t="s">
        <v>17</v>
      </c>
      <c r="B28" s="464"/>
      <c r="C28" s="464"/>
      <c r="D28" s="464"/>
      <c r="E28" s="464"/>
      <c r="F28" s="464"/>
      <c r="G28" s="464"/>
      <c r="H28" s="14"/>
      <c r="I28" s="14"/>
      <c r="J28" s="14"/>
      <c r="K28" s="497" t="s">
        <v>18</v>
      </c>
      <c r="L28" s="497"/>
      <c r="M28" s="497"/>
      <c r="N28" s="498"/>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488" t="s">
        <v>19</v>
      </c>
      <c r="B29" s="489"/>
      <c r="C29" s="489"/>
      <c r="D29" s="489"/>
      <c r="E29" s="489"/>
      <c r="F29" s="489"/>
      <c r="G29" s="489"/>
      <c r="H29" s="33"/>
      <c r="I29" s="33"/>
      <c r="J29" s="33"/>
      <c r="K29" s="490" t="s">
        <v>24</v>
      </c>
      <c r="L29" s="490"/>
      <c r="M29" s="490"/>
      <c r="N29" s="491"/>
      <c r="O29" s="34"/>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36"/>
      <c r="AU29" s="36"/>
      <c r="AV29" s="36"/>
      <c r="AW29" s="37"/>
      <c r="AX29" s="37"/>
      <c r="AY29" s="37"/>
      <c r="AZ29" s="37"/>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14" ht="15.75">
      <c r="A33" s="496" t="s">
        <v>199</v>
      </c>
      <c r="B33" s="464"/>
      <c r="C33" s="464"/>
      <c r="D33" s="464"/>
      <c r="E33" s="464"/>
      <c r="F33" s="464"/>
      <c r="G33" s="464"/>
      <c r="H33" s="2"/>
      <c r="I33" s="2"/>
      <c r="J33" s="2"/>
      <c r="K33" s="466" t="s">
        <v>56</v>
      </c>
      <c r="L33" s="466"/>
      <c r="M33" s="466"/>
      <c r="N33" s="499"/>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t="s">
        <v>201</v>
      </c>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5.75">
      <c r="A38" s="6"/>
      <c r="B38" s="2"/>
      <c r="C38" s="2"/>
      <c r="D38" s="2"/>
      <c r="E38" s="2"/>
      <c r="F38" s="2"/>
      <c r="G38" s="2"/>
      <c r="H38" s="2"/>
      <c r="I38" s="2"/>
      <c r="J38" s="2"/>
      <c r="K38" s="11"/>
      <c r="L38" s="11"/>
      <c r="M38" s="11"/>
      <c r="N38" s="7"/>
    </row>
    <row r="39" spans="1:14" ht="15.75">
      <c r="A39" s="6"/>
      <c r="B39" s="2"/>
      <c r="C39" s="2"/>
      <c r="D39" s="2"/>
      <c r="E39" s="2"/>
      <c r="F39" s="2"/>
      <c r="G39" s="2"/>
      <c r="H39" s="2"/>
      <c r="I39" s="2"/>
      <c r="J39" s="2"/>
      <c r="K39" s="11"/>
      <c r="L39" s="11"/>
      <c r="M39" s="11"/>
      <c r="N39" s="7"/>
    </row>
    <row r="40" spans="1:14" ht="16.5" thickBot="1">
      <c r="A40" s="38"/>
      <c r="B40" s="39"/>
      <c r="C40" s="39"/>
      <c r="D40" s="39"/>
      <c r="E40" s="39"/>
      <c r="F40" s="39"/>
      <c r="G40" s="39"/>
      <c r="H40" s="39"/>
      <c r="I40" s="39"/>
      <c r="J40" s="39"/>
      <c r="K40" s="40"/>
      <c r="L40" s="40"/>
      <c r="M40" s="40"/>
      <c r="N40" s="41"/>
    </row>
    <row r="41" spans="1:14" ht="15.75" thickTop="1">
      <c r="A41" s="492"/>
      <c r="B41" s="492"/>
      <c r="C41" s="492"/>
      <c r="D41" s="492"/>
      <c r="E41" s="492"/>
      <c r="F41" s="492"/>
      <c r="G41" s="492"/>
      <c r="H41" s="492"/>
      <c r="I41" s="492"/>
      <c r="J41" s="492"/>
      <c r="K41" s="492"/>
      <c r="L41" s="492"/>
      <c r="M41" s="492"/>
      <c r="N41" s="492"/>
    </row>
  </sheetData>
  <mergeCells count="83">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AM13:AQ13"/>
    <mergeCell ref="P12:Q12"/>
    <mergeCell ref="R12:AF12"/>
    <mergeCell ref="AG12:AH12"/>
    <mergeCell ref="AI12:AL12"/>
    <mergeCell ref="AM12:AQ12"/>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B17:I17"/>
    <mergeCell ref="M17:N17"/>
    <mergeCell ref="P17:AF17"/>
    <mergeCell ref="AG17:AQ17"/>
    <mergeCell ref="AR17:AV17"/>
    <mergeCell ref="B16:I16"/>
    <mergeCell ref="M16:N16"/>
    <mergeCell ref="P16:AF16"/>
    <mergeCell ref="AG16:AQ16"/>
    <mergeCell ref="AR16:AV16"/>
    <mergeCell ref="B19:I19"/>
    <mergeCell ref="M19:N19"/>
    <mergeCell ref="P19:AF19"/>
    <mergeCell ref="AG19:AQ19"/>
    <mergeCell ref="AR19:AV19"/>
    <mergeCell ref="B18:I18"/>
    <mergeCell ref="M18:N18"/>
    <mergeCell ref="P18:AF18"/>
    <mergeCell ref="AG18:AQ18"/>
    <mergeCell ref="AR18:AV18"/>
    <mergeCell ref="A24:N24"/>
    <mergeCell ref="B20:I20"/>
    <mergeCell ref="J20:L20"/>
    <mergeCell ref="M20:N20"/>
    <mergeCell ref="X20:AV20"/>
    <mergeCell ref="E21:F21"/>
    <mergeCell ref="J21:L21"/>
    <mergeCell ref="M21:N21"/>
    <mergeCell ref="J22:L22"/>
    <mergeCell ref="M22:N22"/>
    <mergeCell ref="A41:N41"/>
    <mergeCell ref="A26:N26"/>
    <mergeCell ref="A28:G28"/>
    <mergeCell ref="K28:N28"/>
    <mergeCell ref="A29:G29"/>
    <mergeCell ref="K29:N29"/>
    <mergeCell ref="A33:G33"/>
    <mergeCell ref="K33:N33"/>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topLeftCell="A7" zoomScale="120" zoomScaleNormal="120" workbookViewId="0">
      <selection activeCell="A14" sqref="A14"/>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202</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66"/>
      <c r="AE5" s="366"/>
      <c r="AF5" s="366"/>
      <c r="AG5" s="4"/>
      <c r="AH5" s="367"/>
      <c r="AI5" s="367"/>
      <c r="AJ5" s="4"/>
      <c r="AK5" s="363"/>
      <c r="AL5" s="363"/>
      <c r="AM5" s="363"/>
      <c r="AN5" s="363"/>
      <c r="AO5" s="4"/>
      <c r="AP5" s="4"/>
      <c r="AQ5" s="8"/>
      <c r="AR5" s="8"/>
      <c r="AS5" s="8"/>
      <c r="AT5" s="8"/>
      <c r="AU5" s="8"/>
      <c r="AV5" s="8"/>
    </row>
    <row r="6" spans="1:52" ht="15.75">
      <c r="A6" s="6"/>
      <c r="B6" s="2"/>
      <c r="C6" s="364"/>
      <c r="D6" s="2"/>
      <c r="E6" s="2"/>
      <c r="F6" s="2"/>
      <c r="G6" s="2"/>
      <c r="H6" s="448" t="s">
        <v>196</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64"/>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203</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68"/>
      <c r="AI8" s="2"/>
      <c r="AJ8" s="2"/>
      <c r="AK8" s="2"/>
      <c r="AL8" s="2"/>
      <c r="AM8" s="2"/>
      <c r="AN8" s="2"/>
      <c r="AO8" s="2"/>
      <c r="AP8" s="2"/>
      <c r="AQ8" s="2"/>
      <c r="AR8" s="2"/>
      <c r="AS8" s="2"/>
      <c r="AT8" s="2"/>
      <c r="AU8" s="2"/>
      <c r="AV8" s="2"/>
    </row>
    <row r="9" spans="1:52" ht="20.25" customHeight="1">
      <c r="A9" s="454" t="s">
        <v>204</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207</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64"/>
      <c r="D11" s="17"/>
      <c r="E11" s="17"/>
      <c r="F11" s="17"/>
      <c r="G11" s="17"/>
      <c r="H11" s="17"/>
      <c r="I11" s="18"/>
      <c r="J11" s="362"/>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64"/>
      <c r="D12" s="2"/>
      <c r="E12" s="2"/>
      <c r="F12" s="2"/>
      <c r="G12" s="2"/>
      <c r="H12" s="2"/>
      <c r="I12" s="11"/>
      <c r="J12" s="364"/>
      <c r="K12" s="11"/>
      <c r="L12" s="21"/>
      <c r="M12" s="21"/>
      <c r="N12" s="365"/>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208</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71" t="s">
        <v>3</v>
      </c>
      <c r="K14" s="372" t="s">
        <v>4</v>
      </c>
      <c r="L14" s="372" t="s">
        <v>5</v>
      </c>
      <c r="M14" s="468" t="s">
        <v>6</v>
      </c>
      <c r="N14" s="469"/>
      <c r="O14" s="15"/>
      <c r="P14" s="374"/>
      <c r="Q14" s="374"/>
      <c r="R14" s="364"/>
      <c r="S14" s="364"/>
      <c r="T14" s="364"/>
      <c r="U14" s="364"/>
      <c r="V14" s="364"/>
      <c r="W14" s="364"/>
      <c r="X14" s="364"/>
      <c r="Y14" s="364"/>
      <c r="Z14" s="364"/>
      <c r="AA14" s="364"/>
      <c r="AB14" s="364"/>
      <c r="AC14" s="364"/>
      <c r="AD14" s="364"/>
      <c r="AE14" s="364"/>
      <c r="AF14" s="364"/>
      <c r="AG14" s="368"/>
      <c r="AH14" s="368"/>
      <c r="AI14" s="369"/>
      <c r="AJ14" s="369"/>
      <c r="AK14" s="369"/>
      <c r="AL14" s="369"/>
      <c r="AM14" s="370"/>
      <c r="AN14" s="370"/>
      <c r="AO14" s="370"/>
      <c r="AP14" s="370"/>
      <c r="AQ14" s="370"/>
      <c r="AR14" s="370"/>
      <c r="AS14" s="370"/>
      <c r="AT14" s="370"/>
      <c r="AU14" s="370"/>
      <c r="AV14" s="370"/>
    </row>
    <row r="15" spans="1:52" ht="15" customHeight="1">
      <c r="A15" s="23" t="s">
        <v>7</v>
      </c>
      <c r="B15" s="470" t="s">
        <v>8</v>
      </c>
      <c r="C15" s="467"/>
      <c r="D15" s="467"/>
      <c r="E15" s="467"/>
      <c r="F15" s="467"/>
      <c r="G15" s="467"/>
      <c r="H15" s="467"/>
      <c r="I15" s="467"/>
      <c r="J15" s="373"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39</v>
      </c>
      <c r="C16" s="484"/>
      <c r="D16" s="484"/>
      <c r="E16" s="484"/>
      <c r="F16" s="484"/>
      <c r="G16" s="484"/>
      <c r="H16" s="484"/>
      <c r="I16" s="485"/>
      <c r="J16" s="29" t="s">
        <v>32</v>
      </c>
      <c r="K16" s="46">
        <f>30</f>
        <v>30</v>
      </c>
      <c r="L16" s="178">
        <f t="shared" ref="L16:L23" si="0">2650/1.1</f>
        <v>2409.090909090909</v>
      </c>
      <c r="M16" s="500">
        <f t="shared" ref="M16:M23" si="1">L16*K16</f>
        <v>72272.727272727265</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28</v>
      </c>
      <c r="C17" s="484"/>
      <c r="D17" s="484"/>
      <c r="E17" s="484"/>
      <c r="F17" s="484"/>
      <c r="G17" s="484"/>
      <c r="H17" s="484"/>
      <c r="I17" s="485"/>
      <c r="J17" s="29" t="s">
        <v>32</v>
      </c>
      <c r="K17" s="46">
        <f>50</f>
        <v>50</v>
      </c>
      <c r="L17" s="178">
        <f t="shared" si="0"/>
        <v>2409.090909090909</v>
      </c>
      <c r="M17" s="500">
        <f t="shared" si="1"/>
        <v>120454.54545454546</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114</v>
      </c>
      <c r="C18" s="484"/>
      <c r="D18" s="484"/>
      <c r="E18" s="484"/>
      <c r="F18" s="484"/>
      <c r="G18" s="484"/>
      <c r="H18" s="484"/>
      <c r="I18" s="485"/>
      <c r="J18" s="29" t="s">
        <v>32</v>
      </c>
      <c r="K18" s="46">
        <f>200+145</f>
        <v>345</v>
      </c>
      <c r="L18" s="178">
        <f t="shared" si="0"/>
        <v>2409.090909090909</v>
      </c>
      <c r="M18" s="500">
        <f t="shared" si="1"/>
        <v>831136.36363636365</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30</v>
      </c>
      <c r="C19" s="484"/>
      <c r="D19" s="484"/>
      <c r="E19" s="484"/>
      <c r="F19" s="484"/>
      <c r="G19" s="484"/>
      <c r="H19" s="484"/>
      <c r="I19" s="485"/>
      <c r="J19" s="29" t="s">
        <v>32</v>
      </c>
      <c r="K19" s="46">
        <f>300+85</f>
        <v>385</v>
      </c>
      <c r="L19" s="178">
        <f t="shared" si="0"/>
        <v>2409.090909090909</v>
      </c>
      <c r="M19" s="500">
        <f t="shared" si="1"/>
        <v>927500</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76</v>
      </c>
      <c r="C20" s="484"/>
      <c r="D20" s="484"/>
      <c r="E20" s="484"/>
      <c r="F20" s="484"/>
      <c r="G20" s="484"/>
      <c r="H20" s="484"/>
      <c r="I20" s="485"/>
      <c r="J20" s="29" t="s">
        <v>32</v>
      </c>
      <c r="K20" s="46">
        <f>50+1</f>
        <v>51</v>
      </c>
      <c r="L20" s="178">
        <f t="shared" si="0"/>
        <v>2409.090909090909</v>
      </c>
      <c r="M20" s="500">
        <f t="shared" si="1"/>
        <v>122863.63636363635</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44</v>
      </c>
      <c r="C21" s="484"/>
      <c r="D21" s="484"/>
      <c r="E21" s="484"/>
      <c r="F21" s="484"/>
      <c r="G21" s="484"/>
      <c r="H21" s="484"/>
      <c r="I21" s="485"/>
      <c r="J21" s="29" t="s">
        <v>32</v>
      </c>
      <c r="K21" s="46">
        <v>50</v>
      </c>
      <c r="L21" s="178">
        <f t="shared" si="0"/>
        <v>2409.090909090909</v>
      </c>
      <c r="M21" s="500">
        <f t="shared" si="1"/>
        <v>120454.54545454546</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41</v>
      </c>
      <c r="C22" s="484"/>
      <c r="D22" s="484"/>
      <c r="E22" s="484"/>
      <c r="F22" s="484"/>
      <c r="G22" s="484"/>
      <c r="H22" s="484"/>
      <c r="I22" s="485"/>
      <c r="J22" s="29" t="s">
        <v>32</v>
      </c>
      <c r="K22" s="46">
        <v>100</v>
      </c>
      <c r="L22" s="178">
        <f t="shared" si="0"/>
        <v>2409.090909090909</v>
      </c>
      <c r="M22" s="500">
        <f t="shared" si="1"/>
        <v>240909.09090909091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69</v>
      </c>
      <c r="C23" s="484"/>
      <c r="D23" s="484"/>
      <c r="E23" s="484"/>
      <c r="F23" s="484"/>
      <c r="G23" s="484"/>
      <c r="H23" s="484"/>
      <c r="I23" s="485"/>
      <c r="J23" s="29" t="s">
        <v>32</v>
      </c>
      <c r="K23" s="46">
        <v>100</v>
      </c>
      <c r="L23" s="178">
        <f t="shared" si="0"/>
        <v>2409.090909090909</v>
      </c>
      <c r="M23" s="500">
        <f t="shared" si="1"/>
        <v>240909.09090909091</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1"/>
      <c r="B24" s="476"/>
      <c r="C24" s="476"/>
      <c r="D24" s="476"/>
      <c r="E24" s="476"/>
      <c r="F24" s="476"/>
      <c r="G24" s="476"/>
      <c r="H24" s="476"/>
      <c r="I24" s="476"/>
      <c r="J24" s="477" t="s">
        <v>14</v>
      </c>
      <c r="K24" s="477"/>
      <c r="L24" s="478"/>
      <c r="M24" s="479">
        <f>ROUND(SUM(M16:N23),0)</f>
        <v>2676500</v>
      </c>
      <c r="N24" s="480"/>
      <c r="O24" s="16" t="s">
        <v>13</v>
      </c>
      <c r="P24" s="3"/>
      <c r="Q24" s="2"/>
      <c r="R24" s="2"/>
      <c r="S24" s="2"/>
      <c r="T24" s="2"/>
      <c r="U24" s="2"/>
      <c r="V24" s="2"/>
      <c r="W24" s="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27"/>
      <c r="AX24" s="27"/>
      <c r="AY24" s="27"/>
      <c r="AZ24" s="27"/>
    </row>
    <row r="25" spans="1:52" ht="15.75">
      <c r="A25" s="1" t="s">
        <v>21</v>
      </c>
      <c r="B25" s="30"/>
      <c r="C25" s="47">
        <v>0.1</v>
      </c>
      <c r="D25" s="30"/>
      <c r="E25" s="481"/>
      <c r="F25" s="482"/>
      <c r="G25" s="30"/>
      <c r="H25" s="30"/>
      <c r="I25" s="30"/>
      <c r="J25" s="477" t="s">
        <v>15</v>
      </c>
      <c r="K25" s="477"/>
      <c r="L25" s="478"/>
      <c r="M25" s="479">
        <f>ROUND(M24*C25,0)</f>
        <v>267650</v>
      </c>
      <c r="N25" s="480"/>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c r="A26" s="1"/>
      <c r="B26" s="30"/>
      <c r="C26" s="30"/>
      <c r="D26" s="30"/>
      <c r="E26" s="30"/>
      <c r="F26" s="30"/>
      <c r="G26" s="30"/>
      <c r="H26" s="30"/>
      <c r="I26" s="30"/>
      <c r="J26" s="477" t="s">
        <v>16</v>
      </c>
      <c r="K26" s="477"/>
      <c r="L26" s="478"/>
      <c r="M26" s="479">
        <f>M24+M25</f>
        <v>2944150</v>
      </c>
      <c r="N26" s="480"/>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c r="A27" s="6"/>
      <c r="B27" s="2"/>
      <c r="C27" s="2"/>
      <c r="D27" s="2"/>
      <c r="E27" s="2"/>
      <c r="F27" s="2"/>
      <c r="G27" s="2"/>
      <c r="H27" s="2"/>
      <c r="I27" s="2"/>
      <c r="J27" s="2"/>
      <c r="K27" s="11"/>
      <c r="L27" s="11"/>
      <c r="M27" s="11"/>
      <c r="N27" s="7"/>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454" t="e">
        <f ca="1">"Số tiền bằng chữ: "&amp;_xll.VND(M26)</f>
        <v>#NAME?</v>
      </c>
      <c r="B28" s="455"/>
      <c r="C28" s="455"/>
      <c r="D28" s="455"/>
      <c r="E28" s="455"/>
      <c r="F28" s="455"/>
      <c r="G28" s="455"/>
      <c r="H28" s="455"/>
      <c r="I28" s="455"/>
      <c r="J28" s="455"/>
      <c r="K28" s="455"/>
      <c r="L28" s="455"/>
      <c r="M28" s="455"/>
      <c r="N28" s="456"/>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hidden="1">
      <c r="A29" s="6"/>
      <c r="B29" s="2"/>
      <c r="C29" s="2"/>
      <c r="D29" s="2"/>
      <c r="E29" s="2"/>
      <c r="F29" s="48"/>
      <c r="G29" s="48"/>
      <c r="H29" s="48"/>
      <c r="I29" s="48"/>
      <c r="J29" s="48"/>
      <c r="K29" s="48"/>
      <c r="L29" s="48"/>
      <c r="M29" s="48"/>
      <c r="N29" s="49"/>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hidden="1">
      <c r="A30" s="493"/>
      <c r="B30" s="494"/>
      <c r="C30" s="494"/>
      <c r="D30" s="494"/>
      <c r="E30" s="494"/>
      <c r="F30" s="494"/>
      <c r="G30" s="494"/>
      <c r="H30" s="494"/>
      <c r="I30" s="494"/>
      <c r="J30" s="494"/>
      <c r="K30" s="494"/>
      <c r="L30" s="494"/>
      <c r="M30" s="494"/>
      <c r="N30" s="495"/>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14"/>
      <c r="G31" s="14"/>
      <c r="H31" s="14"/>
      <c r="I31" s="14"/>
      <c r="J31" s="14"/>
      <c r="K31" s="14"/>
      <c r="L31" s="14"/>
      <c r="M31" s="14"/>
      <c r="N31" s="32"/>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20.25" customHeight="1">
      <c r="A32" s="496" t="s">
        <v>17</v>
      </c>
      <c r="B32" s="464"/>
      <c r="C32" s="464"/>
      <c r="D32" s="464"/>
      <c r="E32" s="464"/>
      <c r="F32" s="464"/>
      <c r="G32" s="464"/>
      <c r="H32" s="14"/>
      <c r="I32" s="14"/>
      <c r="J32" s="14"/>
      <c r="K32" s="497" t="s">
        <v>18</v>
      </c>
      <c r="L32" s="497"/>
      <c r="M32" s="497"/>
      <c r="N32" s="498"/>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c r="A33" s="488" t="s">
        <v>19</v>
      </c>
      <c r="B33" s="489"/>
      <c r="C33" s="489"/>
      <c r="D33" s="489"/>
      <c r="E33" s="489"/>
      <c r="F33" s="489"/>
      <c r="G33" s="489"/>
      <c r="H33" s="33"/>
      <c r="I33" s="33"/>
      <c r="J33" s="33"/>
      <c r="K33" s="490" t="s">
        <v>24</v>
      </c>
      <c r="L33" s="490"/>
      <c r="M33" s="490"/>
      <c r="N33" s="491"/>
      <c r="O33" s="34"/>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c r="AR33" s="36"/>
      <c r="AS33" s="36"/>
      <c r="AT33" s="36"/>
      <c r="AU33" s="36"/>
      <c r="AV33" s="36"/>
      <c r="AW33" s="37"/>
      <c r="AX33" s="37"/>
      <c r="AY33" s="37"/>
      <c r="AZ33" s="37"/>
    </row>
    <row r="34" spans="1:52" ht="15.75">
      <c r="A34" s="6"/>
      <c r="B34" s="2"/>
      <c r="C34" s="2"/>
      <c r="D34" s="2"/>
      <c r="E34" s="2"/>
      <c r="F34" s="2"/>
      <c r="G34" s="2"/>
      <c r="H34" s="2"/>
      <c r="I34" s="2"/>
      <c r="J34" s="2"/>
      <c r="K34" s="11"/>
      <c r="L34" s="11"/>
      <c r="M34" s="11"/>
      <c r="N34" s="7"/>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5.75">
      <c r="A35" s="6"/>
      <c r="B35" s="2"/>
      <c r="C35" s="2"/>
      <c r="D35" s="2"/>
      <c r="E35" s="2"/>
      <c r="F35" s="2"/>
      <c r="G35" s="2"/>
      <c r="H35" s="2"/>
      <c r="I35" s="2"/>
      <c r="J35" s="2"/>
      <c r="K35" s="11"/>
      <c r="L35" s="11"/>
      <c r="M35" s="11"/>
      <c r="N35" s="7"/>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496" t="s">
        <v>205</v>
      </c>
      <c r="B37" s="464"/>
      <c r="C37" s="464"/>
      <c r="D37" s="464"/>
      <c r="E37" s="464"/>
      <c r="F37" s="464"/>
      <c r="G37" s="464"/>
      <c r="H37" s="2"/>
      <c r="I37" s="2"/>
      <c r="J37" s="2"/>
      <c r="K37" s="466" t="s">
        <v>56</v>
      </c>
      <c r="L37" s="466"/>
      <c r="M37" s="466"/>
      <c r="N37" s="499"/>
    </row>
    <row r="38" spans="1:52" ht="15.75">
      <c r="A38" s="6"/>
      <c r="B38" s="2"/>
      <c r="C38" s="2"/>
      <c r="D38" s="2"/>
      <c r="E38" s="2"/>
      <c r="F38" s="2"/>
      <c r="G38" s="2"/>
      <c r="H38" s="2"/>
      <c r="I38" s="2"/>
      <c r="J38" s="2"/>
      <c r="K38" s="11"/>
      <c r="L38" s="11"/>
      <c r="M38" s="11"/>
      <c r="N38" s="7"/>
    </row>
    <row r="39" spans="1:52" ht="15.75">
      <c r="A39" s="6"/>
      <c r="B39" s="2"/>
      <c r="C39" s="2"/>
      <c r="D39" s="2"/>
      <c r="E39" s="2"/>
      <c r="F39" s="2"/>
      <c r="G39" s="2"/>
      <c r="H39" s="2"/>
      <c r="I39" s="2"/>
      <c r="J39" s="2"/>
      <c r="K39" s="11"/>
      <c r="L39" s="11"/>
      <c r="M39" s="11"/>
      <c r="N39" s="7"/>
    </row>
    <row r="40" spans="1:52" ht="15.75">
      <c r="A40" s="6"/>
      <c r="B40" s="2" t="s">
        <v>206</v>
      </c>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6.5" thickBot="1">
      <c r="A44" s="38"/>
      <c r="B44" s="39"/>
      <c r="C44" s="39"/>
      <c r="D44" s="39"/>
      <c r="E44" s="39"/>
      <c r="F44" s="39"/>
      <c r="G44" s="39"/>
      <c r="H44" s="39"/>
      <c r="I44" s="39"/>
      <c r="J44" s="39"/>
      <c r="K44" s="40"/>
      <c r="L44" s="40"/>
      <c r="M44" s="40"/>
      <c r="N44" s="41"/>
    </row>
    <row r="45" spans="1:52" ht="15.75" thickTop="1">
      <c r="A45" s="492"/>
      <c r="B45" s="492"/>
      <c r="C45" s="492"/>
      <c r="D45" s="492"/>
      <c r="E45" s="492"/>
      <c r="F45" s="492"/>
      <c r="G45" s="492"/>
      <c r="H45" s="492"/>
      <c r="I45" s="492"/>
      <c r="J45" s="492"/>
      <c r="K45" s="492"/>
      <c r="L45" s="492"/>
      <c r="M45" s="492"/>
      <c r="N45" s="492"/>
    </row>
  </sheetData>
  <mergeCells count="103">
    <mergeCell ref="AK4:AN4"/>
    <mergeCell ref="A5:N5"/>
    <mergeCell ref="H6:N6"/>
    <mergeCell ref="S6:T6"/>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8:I18"/>
    <mergeCell ref="M18:N18"/>
    <mergeCell ref="P18:AF18"/>
    <mergeCell ref="AG18:AQ18"/>
    <mergeCell ref="AR18:AV18"/>
    <mergeCell ref="B16:I16"/>
    <mergeCell ref="M16:N16"/>
    <mergeCell ref="P16:AF16"/>
    <mergeCell ref="AG16:AQ16"/>
    <mergeCell ref="AR16:AV16"/>
    <mergeCell ref="B17:I17"/>
    <mergeCell ref="M17:N17"/>
    <mergeCell ref="P17:AF17"/>
    <mergeCell ref="AG17:AQ17"/>
    <mergeCell ref="AR17:AV17"/>
    <mergeCell ref="B19:I19"/>
    <mergeCell ref="M19:N19"/>
    <mergeCell ref="P19:AF19"/>
    <mergeCell ref="AG19:AQ19"/>
    <mergeCell ref="AR19:AV19"/>
    <mergeCell ref="B20:I20"/>
    <mergeCell ref="M20:N20"/>
    <mergeCell ref="P20:AF20"/>
    <mergeCell ref="AG20:AQ20"/>
    <mergeCell ref="AR20:AV20"/>
    <mergeCell ref="B22:I22"/>
    <mergeCell ref="M22:N22"/>
    <mergeCell ref="P22:AF22"/>
    <mergeCell ref="AG22:AQ22"/>
    <mergeCell ref="AR22:AV22"/>
    <mergeCell ref="B21:I21"/>
    <mergeCell ref="M21:N21"/>
    <mergeCell ref="P21:AF21"/>
    <mergeCell ref="AG21:AQ21"/>
    <mergeCell ref="AR21:AV21"/>
    <mergeCell ref="B24:I24"/>
    <mergeCell ref="J24:L24"/>
    <mergeCell ref="M24:N24"/>
    <mergeCell ref="X24:AV24"/>
    <mergeCell ref="B23:I23"/>
    <mergeCell ref="M23:N23"/>
    <mergeCell ref="P23:AF23"/>
    <mergeCell ref="AG23:AQ23"/>
    <mergeCell ref="AR23:AV23"/>
    <mergeCell ref="A45:N45"/>
    <mergeCell ref="A30:N30"/>
    <mergeCell ref="A32:G32"/>
    <mergeCell ref="K32:N32"/>
    <mergeCell ref="A33:G33"/>
    <mergeCell ref="K33:N33"/>
    <mergeCell ref="A37:G37"/>
    <mergeCell ref="K37:N37"/>
    <mergeCell ref="E25:F25"/>
    <mergeCell ref="J25:L25"/>
    <mergeCell ref="M25:N25"/>
    <mergeCell ref="J26:L26"/>
    <mergeCell ref="M26:N26"/>
    <mergeCell ref="A28:N28"/>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P15" sqref="P15:Q15"/>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209</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392"/>
      <c r="AE5" s="392"/>
      <c r="AF5" s="392"/>
      <c r="AG5" s="4"/>
      <c r="AH5" s="393"/>
      <c r="AI5" s="393"/>
      <c r="AJ5" s="4"/>
      <c r="AK5" s="389"/>
      <c r="AL5" s="389"/>
      <c r="AM5" s="389"/>
      <c r="AN5" s="389"/>
      <c r="AO5" s="4"/>
      <c r="AP5" s="4"/>
      <c r="AQ5" s="8"/>
      <c r="AR5" s="8"/>
      <c r="AS5" s="8"/>
      <c r="AT5" s="8"/>
      <c r="AU5" s="8"/>
      <c r="AV5" s="8"/>
    </row>
    <row r="6" spans="1:52" ht="15.75">
      <c r="A6" s="6"/>
      <c r="B6" s="2"/>
      <c r="C6" s="390"/>
      <c r="D6" s="2"/>
      <c r="E6" s="2"/>
      <c r="F6" s="2"/>
      <c r="G6" s="2"/>
      <c r="H6" s="448" t="s">
        <v>210</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390"/>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211</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394"/>
      <c r="AI8" s="2"/>
      <c r="AJ8" s="2"/>
      <c r="AK8" s="2"/>
      <c r="AL8" s="2"/>
      <c r="AM8" s="2"/>
      <c r="AN8" s="2"/>
      <c r="AO8" s="2"/>
      <c r="AP8" s="2"/>
      <c r="AQ8" s="2"/>
      <c r="AR8" s="2"/>
      <c r="AS8" s="2"/>
      <c r="AT8" s="2"/>
      <c r="AU8" s="2"/>
      <c r="AV8" s="2"/>
    </row>
    <row r="9" spans="1:52" ht="20.25" customHeight="1">
      <c r="A9" s="454" t="s">
        <v>212</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215</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390"/>
      <c r="D11" s="17"/>
      <c r="E11" s="17"/>
      <c r="F11" s="17"/>
      <c r="G11" s="17"/>
      <c r="H11" s="17"/>
      <c r="I11" s="18"/>
      <c r="J11" s="388"/>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390"/>
      <c r="D12" s="2"/>
      <c r="E12" s="2"/>
      <c r="F12" s="2"/>
      <c r="G12" s="2"/>
      <c r="H12" s="2"/>
      <c r="I12" s="11"/>
      <c r="J12" s="390"/>
      <c r="K12" s="11"/>
      <c r="L12" s="21"/>
      <c r="M12" s="21"/>
      <c r="N12" s="391"/>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397" t="s">
        <v>3</v>
      </c>
      <c r="K14" s="398" t="s">
        <v>4</v>
      </c>
      <c r="L14" s="398" t="s">
        <v>5</v>
      </c>
      <c r="M14" s="468" t="s">
        <v>6</v>
      </c>
      <c r="N14" s="469"/>
      <c r="O14" s="15"/>
      <c r="P14" s="400"/>
      <c r="Q14" s="400"/>
      <c r="R14" s="390"/>
      <c r="S14" s="390"/>
      <c r="T14" s="390"/>
      <c r="U14" s="390"/>
      <c r="V14" s="390"/>
      <c r="W14" s="390"/>
      <c r="X14" s="390"/>
      <c r="Y14" s="390"/>
      <c r="Z14" s="390"/>
      <c r="AA14" s="390"/>
      <c r="AB14" s="390"/>
      <c r="AC14" s="390"/>
      <c r="AD14" s="390"/>
      <c r="AE14" s="390"/>
      <c r="AF14" s="390"/>
      <c r="AG14" s="394"/>
      <c r="AH14" s="394"/>
      <c r="AI14" s="395"/>
      <c r="AJ14" s="395"/>
      <c r="AK14" s="395"/>
      <c r="AL14" s="395"/>
      <c r="AM14" s="396"/>
      <c r="AN14" s="396"/>
      <c r="AO14" s="396"/>
      <c r="AP14" s="396"/>
      <c r="AQ14" s="396"/>
      <c r="AR14" s="396"/>
      <c r="AS14" s="396"/>
      <c r="AT14" s="396"/>
      <c r="AU14" s="396"/>
      <c r="AV14" s="396"/>
    </row>
    <row r="15" spans="1:52" ht="15" customHeight="1">
      <c r="A15" s="23" t="s">
        <v>7</v>
      </c>
      <c r="B15" s="470" t="s">
        <v>8</v>
      </c>
      <c r="C15" s="467"/>
      <c r="D15" s="467"/>
      <c r="E15" s="467"/>
      <c r="F15" s="467"/>
      <c r="G15" s="467"/>
      <c r="H15" s="467"/>
      <c r="I15" s="467"/>
      <c r="J15" s="399"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f>500+50+50</f>
        <v>600</v>
      </c>
      <c r="L16" s="178">
        <f t="shared" ref="L16:L25" si="0">2650/1.1</f>
        <v>2409.090909090909</v>
      </c>
      <c r="M16" s="500">
        <f t="shared" ref="M16:M25" si="1">L16*K16</f>
        <v>1445454.5454545454</v>
      </c>
      <c r="N16" s="501"/>
      <c r="O16" s="16">
        <f>SUM(K16:K25)</f>
        <v>7997</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39</v>
      </c>
      <c r="C17" s="484"/>
      <c r="D17" s="484"/>
      <c r="E17" s="484"/>
      <c r="F17" s="484"/>
      <c r="G17" s="484"/>
      <c r="H17" s="484"/>
      <c r="I17" s="485"/>
      <c r="J17" s="29" t="s">
        <v>32</v>
      </c>
      <c r="K17" s="46">
        <f>250+25</f>
        <v>275</v>
      </c>
      <c r="L17" s="178">
        <f t="shared" si="0"/>
        <v>2409.090909090909</v>
      </c>
      <c r="M17" s="500">
        <f t="shared" si="1"/>
        <v>662500</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28</v>
      </c>
      <c r="C18" s="484"/>
      <c r="D18" s="484"/>
      <c r="E18" s="484"/>
      <c r="F18" s="484"/>
      <c r="G18" s="484"/>
      <c r="H18" s="484"/>
      <c r="I18" s="485"/>
      <c r="J18" s="29" t="s">
        <v>32</v>
      </c>
      <c r="K18" s="46">
        <f>1000+50+15</f>
        <v>1065</v>
      </c>
      <c r="L18" s="178">
        <f t="shared" si="0"/>
        <v>2409.090909090909</v>
      </c>
      <c r="M18" s="500">
        <f t="shared" si="1"/>
        <v>2565681.8181818179</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43</v>
      </c>
      <c r="C19" s="484"/>
      <c r="D19" s="484"/>
      <c r="E19" s="484"/>
      <c r="F19" s="484"/>
      <c r="G19" s="484"/>
      <c r="H19" s="484"/>
      <c r="I19" s="485"/>
      <c r="J19" s="29" t="s">
        <v>32</v>
      </c>
      <c r="K19" s="46">
        <f>1000+150+15</f>
        <v>1165</v>
      </c>
      <c r="L19" s="178">
        <f t="shared" si="0"/>
        <v>2409.090909090909</v>
      </c>
      <c r="M19" s="500">
        <f t="shared" si="1"/>
        <v>2806590.9090909092</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114</v>
      </c>
      <c r="C20" s="484"/>
      <c r="D20" s="484"/>
      <c r="E20" s="484"/>
      <c r="F20" s="484"/>
      <c r="G20" s="484"/>
      <c r="H20" s="484"/>
      <c r="I20" s="485"/>
      <c r="J20" s="29" t="s">
        <v>32</v>
      </c>
      <c r="K20" s="46">
        <f>3000+150+20</f>
        <v>3170</v>
      </c>
      <c r="L20" s="178">
        <f t="shared" si="0"/>
        <v>2409.090909090909</v>
      </c>
      <c r="M20" s="500">
        <f t="shared" si="1"/>
        <v>7636818.1818181816</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30</v>
      </c>
      <c r="C21" s="484"/>
      <c r="D21" s="484"/>
      <c r="E21" s="484"/>
      <c r="F21" s="484"/>
      <c r="G21" s="484"/>
      <c r="H21" s="484"/>
      <c r="I21" s="485"/>
      <c r="J21" s="29" t="s">
        <v>32</v>
      </c>
      <c r="K21" s="46">
        <f>1000+200+25</f>
        <v>1225</v>
      </c>
      <c r="L21" s="178">
        <f t="shared" si="0"/>
        <v>2409.090909090909</v>
      </c>
      <c r="M21" s="500">
        <f t="shared" si="1"/>
        <v>2951136.3636363638</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76</v>
      </c>
      <c r="C22" s="484"/>
      <c r="D22" s="484"/>
      <c r="E22" s="484"/>
      <c r="F22" s="484"/>
      <c r="G22" s="484"/>
      <c r="H22" s="484"/>
      <c r="I22" s="485"/>
      <c r="J22" s="29" t="s">
        <v>32</v>
      </c>
      <c r="K22" s="46">
        <f>50+1</f>
        <v>51</v>
      </c>
      <c r="L22" s="178">
        <f t="shared" si="0"/>
        <v>2409.090909090909</v>
      </c>
      <c r="M22" s="500">
        <f t="shared" si="1"/>
        <v>122863.63636363635</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44</v>
      </c>
      <c r="C23" s="484"/>
      <c r="D23" s="484"/>
      <c r="E23" s="484"/>
      <c r="F23" s="484"/>
      <c r="G23" s="484"/>
      <c r="H23" s="484"/>
      <c r="I23" s="485"/>
      <c r="J23" s="29" t="s">
        <v>32</v>
      </c>
      <c r="K23" s="46">
        <f>100+1</f>
        <v>101</v>
      </c>
      <c r="L23" s="178">
        <f t="shared" si="0"/>
        <v>2409.090909090909</v>
      </c>
      <c r="M23" s="500">
        <f t="shared" si="1"/>
        <v>243318.18181818182</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335">
        <v>9</v>
      </c>
      <c r="B24" s="483" t="s">
        <v>41</v>
      </c>
      <c r="C24" s="484"/>
      <c r="D24" s="484"/>
      <c r="E24" s="484"/>
      <c r="F24" s="484"/>
      <c r="G24" s="484"/>
      <c r="H24" s="484"/>
      <c r="I24" s="485"/>
      <c r="J24" s="29" t="s">
        <v>32</v>
      </c>
      <c r="K24" s="46">
        <f>200+20</f>
        <v>220</v>
      </c>
      <c r="L24" s="178">
        <f t="shared" si="0"/>
        <v>2409.090909090909</v>
      </c>
      <c r="M24" s="500">
        <f t="shared" si="1"/>
        <v>530000</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335">
        <v>10</v>
      </c>
      <c r="B25" s="483" t="s">
        <v>69</v>
      </c>
      <c r="C25" s="484"/>
      <c r="D25" s="484"/>
      <c r="E25" s="484"/>
      <c r="F25" s="484"/>
      <c r="G25" s="484"/>
      <c r="H25" s="484"/>
      <c r="I25" s="485"/>
      <c r="J25" s="29" t="s">
        <v>32</v>
      </c>
      <c r="K25" s="46">
        <f>100+10+15</f>
        <v>125</v>
      </c>
      <c r="L25" s="178">
        <f t="shared" si="0"/>
        <v>2409.090909090909</v>
      </c>
      <c r="M25" s="500">
        <f t="shared" si="1"/>
        <v>301136.36363636365</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19265500</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1926550</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21192050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213</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35.25" customHeight="1">
      <c r="A42" s="6"/>
      <c r="B42" s="452" t="s">
        <v>214</v>
      </c>
      <c r="C42" s="452"/>
      <c r="D42" s="452"/>
      <c r="E42" s="452"/>
      <c r="F42" s="452"/>
      <c r="G42" s="452"/>
      <c r="H42" s="452"/>
      <c r="I42" s="452"/>
      <c r="J42" s="452"/>
      <c r="K42" s="452"/>
      <c r="L42" s="452"/>
      <c r="M42" s="452"/>
      <c r="N42" s="453"/>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4">
    <mergeCell ref="AK4:AN4"/>
    <mergeCell ref="A5:N5"/>
    <mergeCell ref="H6:N6"/>
    <mergeCell ref="S6:T6"/>
    <mergeCell ref="B42:N42"/>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B17:I17"/>
    <mergeCell ref="M17:N17"/>
    <mergeCell ref="P17:AF17"/>
    <mergeCell ref="AG17:AQ17"/>
    <mergeCell ref="B20:I20"/>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7:AV17"/>
    <mergeCell ref="B18:I18"/>
    <mergeCell ref="M18:N18"/>
    <mergeCell ref="P18:AF18"/>
    <mergeCell ref="AG18:AQ18"/>
    <mergeCell ref="AR18:AV18"/>
    <mergeCell ref="B19:I19"/>
    <mergeCell ref="M19:N19"/>
    <mergeCell ref="P19:AF19"/>
    <mergeCell ref="AG19:AQ19"/>
    <mergeCell ref="AR19:AV19"/>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J26:L26"/>
    <mergeCell ref="M26:N26"/>
    <mergeCell ref="X26:AV26"/>
    <mergeCell ref="A47:N47"/>
    <mergeCell ref="A32:N32"/>
    <mergeCell ref="A34:G34"/>
    <mergeCell ref="K34:N34"/>
    <mergeCell ref="A35:G35"/>
    <mergeCell ref="K35:N35"/>
    <mergeCell ref="A39:G39"/>
    <mergeCell ref="K39:N39"/>
    <mergeCell ref="E27:F27"/>
    <mergeCell ref="J27:L27"/>
    <mergeCell ref="M27:N27"/>
    <mergeCell ref="J28:L28"/>
    <mergeCell ref="M28:N28"/>
    <mergeCell ref="A30:N30"/>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120" zoomScaleNormal="120" workbookViewId="0">
      <selection activeCell="A13" sqref="A13:N13"/>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216</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412"/>
      <c r="AE5" s="412"/>
      <c r="AF5" s="412"/>
      <c r="AG5" s="4"/>
      <c r="AH5" s="413"/>
      <c r="AI5" s="413"/>
      <c r="AJ5" s="4"/>
      <c r="AK5" s="404"/>
      <c r="AL5" s="404"/>
      <c r="AM5" s="404"/>
      <c r="AN5" s="404"/>
      <c r="AO5" s="4"/>
      <c r="AP5" s="4"/>
      <c r="AQ5" s="8"/>
      <c r="AR5" s="8"/>
      <c r="AS5" s="8"/>
      <c r="AT5" s="8"/>
      <c r="AU5" s="8"/>
      <c r="AV5" s="8"/>
    </row>
    <row r="6" spans="1:52" ht="15.75">
      <c r="A6" s="6"/>
      <c r="B6" s="2"/>
      <c r="C6" s="401"/>
      <c r="D6" s="2"/>
      <c r="E6" s="2"/>
      <c r="F6" s="2"/>
      <c r="G6" s="2"/>
      <c r="H6" s="448" t="s">
        <v>217</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401"/>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218</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403"/>
      <c r="AI8" s="2"/>
      <c r="AJ8" s="2"/>
      <c r="AK8" s="2"/>
      <c r="AL8" s="2"/>
      <c r="AM8" s="2"/>
      <c r="AN8" s="2"/>
      <c r="AO8" s="2"/>
      <c r="AP8" s="2"/>
      <c r="AQ8" s="2"/>
      <c r="AR8" s="2"/>
      <c r="AS8" s="2"/>
      <c r="AT8" s="2"/>
      <c r="AU8" s="2"/>
      <c r="AV8" s="2"/>
    </row>
    <row r="9" spans="1:52" ht="20.25" customHeight="1">
      <c r="A9" s="454" t="s">
        <v>219</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222</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401"/>
      <c r="D11" s="17"/>
      <c r="E11" s="17"/>
      <c r="F11" s="17"/>
      <c r="G11" s="17"/>
      <c r="H11" s="17"/>
      <c r="I11" s="18"/>
      <c r="J11" s="40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401"/>
      <c r="D12" s="2"/>
      <c r="E12" s="2"/>
      <c r="F12" s="2"/>
      <c r="G12" s="2"/>
      <c r="H12" s="2"/>
      <c r="I12" s="11"/>
      <c r="J12" s="401"/>
      <c r="K12" s="11"/>
      <c r="L12" s="21"/>
      <c r="M12" s="21"/>
      <c r="N12" s="402"/>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408" t="s">
        <v>3</v>
      </c>
      <c r="K14" s="409" t="s">
        <v>4</v>
      </c>
      <c r="L14" s="409" t="s">
        <v>5</v>
      </c>
      <c r="M14" s="468" t="s">
        <v>6</v>
      </c>
      <c r="N14" s="469"/>
      <c r="O14" s="15"/>
      <c r="P14" s="411"/>
      <c r="Q14" s="411"/>
      <c r="R14" s="401"/>
      <c r="S14" s="401"/>
      <c r="T14" s="401"/>
      <c r="U14" s="401"/>
      <c r="V14" s="401"/>
      <c r="W14" s="401"/>
      <c r="X14" s="401"/>
      <c r="Y14" s="401"/>
      <c r="Z14" s="401"/>
      <c r="AA14" s="401"/>
      <c r="AB14" s="401"/>
      <c r="AC14" s="401"/>
      <c r="AD14" s="401"/>
      <c r="AE14" s="401"/>
      <c r="AF14" s="401"/>
      <c r="AG14" s="403"/>
      <c r="AH14" s="403"/>
      <c r="AI14" s="407"/>
      <c r="AJ14" s="407"/>
      <c r="AK14" s="407"/>
      <c r="AL14" s="407"/>
      <c r="AM14" s="406"/>
      <c r="AN14" s="406"/>
      <c r="AO14" s="406"/>
      <c r="AP14" s="406"/>
      <c r="AQ14" s="406"/>
      <c r="AR14" s="406"/>
      <c r="AS14" s="406"/>
      <c r="AT14" s="406"/>
      <c r="AU14" s="406"/>
      <c r="AV14" s="406"/>
    </row>
    <row r="15" spans="1:52" ht="15" customHeight="1">
      <c r="A15" s="23" t="s">
        <v>7</v>
      </c>
      <c r="B15" s="470" t="s">
        <v>8</v>
      </c>
      <c r="C15" s="467"/>
      <c r="D15" s="467"/>
      <c r="E15" s="467"/>
      <c r="F15" s="467"/>
      <c r="G15" s="467"/>
      <c r="H15" s="467"/>
      <c r="I15" s="467"/>
      <c r="J15" s="410"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335">
        <v>1</v>
      </c>
      <c r="B16" s="483" t="s">
        <v>40</v>
      </c>
      <c r="C16" s="484"/>
      <c r="D16" s="484"/>
      <c r="E16" s="484"/>
      <c r="F16" s="484"/>
      <c r="G16" s="484"/>
      <c r="H16" s="484"/>
      <c r="I16" s="485"/>
      <c r="J16" s="29" t="s">
        <v>32</v>
      </c>
      <c r="K16" s="46">
        <v>180</v>
      </c>
      <c r="L16" s="178">
        <f t="shared" ref="L16:L24" si="0">2650/1.1</f>
        <v>2409.090909090909</v>
      </c>
      <c r="M16" s="500">
        <f t="shared" ref="M16:M25" si="1">L16*K16</f>
        <v>433636.36363636365</v>
      </c>
      <c r="N16" s="501"/>
      <c r="O16" s="16">
        <f>SUM(K16:K25)</f>
        <v>3080</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335">
        <v>2</v>
      </c>
      <c r="B17" s="483" t="s">
        <v>28</v>
      </c>
      <c r="C17" s="484"/>
      <c r="D17" s="484"/>
      <c r="E17" s="484"/>
      <c r="F17" s="484"/>
      <c r="G17" s="484"/>
      <c r="H17" s="484"/>
      <c r="I17" s="485"/>
      <c r="J17" s="29" t="s">
        <v>32</v>
      </c>
      <c r="K17" s="46">
        <v>500</v>
      </c>
      <c r="L17" s="178">
        <f t="shared" si="0"/>
        <v>2409.090909090909</v>
      </c>
      <c r="M17" s="500">
        <f t="shared" si="1"/>
        <v>1204545.4545454546</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335">
        <v>3</v>
      </c>
      <c r="B18" s="483" t="s">
        <v>43</v>
      </c>
      <c r="C18" s="484"/>
      <c r="D18" s="484"/>
      <c r="E18" s="484"/>
      <c r="F18" s="484"/>
      <c r="G18" s="484"/>
      <c r="H18" s="484"/>
      <c r="I18" s="485"/>
      <c r="J18" s="29" t="s">
        <v>32</v>
      </c>
      <c r="K18" s="46">
        <v>500</v>
      </c>
      <c r="L18" s="178">
        <f t="shared" si="0"/>
        <v>2409.090909090909</v>
      </c>
      <c r="M18" s="500">
        <f t="shared" si="1"/>
        <v>1204545.4545454546</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335">
        <v>4</v>
      </c>
      <c r="B19" s="483" t="s">
        <v>114</v>
      </c>
      <c r="C19" s="484"/>
      <c r="D19" s="484"/>
      <c r="E19" s="484"/>
      <c r="F19" s="484"/>
      <c r="G19" s="484"/>
      <c r="H19" s="484"/>
      <c r="I19" s="485"/>
      <c r="J19" s="29" t="s">
        <v>32</v>
      </c>
      <c r="K19" s="46">
        <v>1000</v>
      </c>
      <c r="L19" s="178">
        <f t="shared" si="0"/>
        <v>2409.090909090909</v>
      </c>
      <c r="M19" s="500">
        <f t="shared" si="1"/>
        <v>2409090.9090909092</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335">
        <v>5</v>
      </c>
      <c r="B20" s="483" t="s">
        <v>30</v>
      </c>
      <c r="C20" s="484"/>
      <c r="D20" s="484"/>
      <c r="E20" s="484"/>
      <c r="F20" s="484"/>
      <c r="G20" s="484"/>
      <c r="H20" s="484"/>
      <c r="I20" s="485"/>
      <c r="J20" s="29" t="s">
        <v>32</v>
      </c>
      <c r="K20" s="46">
        <v>100</v>
      </c>
      <c r="L20" s="178">
        <f t="shared" si="0"/>
        <v>2409.090909090909</v>
      </c>
      <c r="M20" s="500">
        <f t="shared" si="1"/>
        <v>240909.09090909091</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335">
        <v>6</v>
      </c>
      <c r="B21" s="483" t="s">
        <v>76</v>
      </c>
      <c r="C21" s="484"/>
      <c r="D21" s="484"/>
      <c r="E21" s="484"/>
      <c r="F21" s="484"/>
      <c r="G21" s="484"/>
      <c r="H21" s="484"/>
      <c r="I21" s="485"/>
      <c r="J21" s="29" t="s">
        <v>32</v>
      </c>
      <c r="K21" s="46">
        <v>200</v>
      </c>
      <c r="L21" s="178">
        <f t="shared" si="0"/>
        <v>2409.090909090909</v>
      </c>
      <c r="M21" s="500">
        <f t="shared" si="1"/>
        <v>481818.18181818182</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335">
        <v>7</v>
      </c>
      <c r="B22" s="483" t="s">
        <v>44</v>
      </c>
      <c r="C22" s="484"/>
      <c r="D22" s="484"/>
      <c r="E22" s="484"/>
      <c r="F22" s="484"/>
      <c r="G22" s="484"/>
      <c r="H22" s="484"/>
      <c r="I22" s="485"/>
      <c r="J22" s="29" t="s">
        <v>32</v>
      </c>
      <c r="K22" s="46">
        <v>100</v>
      </c>
      <c r="L22" s="178">
        <f t="shared" si="0"/>
        <v>2409.090909090909</v>
      </c>
      <c r="M22" s="500">
        <f t="shared" si="1"/>
        <v>240909.09090909091</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335">
        <v>8</v>
      </c>
      <c r="B23" s="483" t="s">
        <v>41</v>
      </c>
      <c r="C23" s="484"/>
      <c r="D23" s="484"/>
      <c r="E23" s="484"/>
      <c r="F23" s="484"/>
      <c r="G23" s="484"/>
      <c r="H23" s="484"/>
      <c r="I23" s="485"/>
      <c r="J23" s="29" t="s">
        <v>32</v>
      </c>
      <c r="K23" s="46">
        <v>200</v>
      </c>
      <c r="L23" s="178">
        <f t="shared" si="0"/>
        <v>2409.090909090909</v>
      </c>
      <c r="M23" s="500">
        <f t="shared" si="1"/>
        <v>481818.18181818182</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335">
        <v>9</v>
      </c>
      <c r="B24" s="483" t="s">
        <v>69</v>
      </c>
      <c r="C24" s="484"/>
      <c r="D24" s="484"/>
      <c r="E24" s="484"/>
      <c r="F24" s="484"/>
      <c r="G24" s="484"/>
      <c r="H24" s="484"/>
      <c r="I24" s="485"/>
      <c r="J24" s="29" t="s">
        <v>32</v>
      </c>
      <c r="K24" s="46">
        <v>200</v>
      </c>
      <c r="L24" s="178">
        <f t="shared" si="0"/>
        <v>2409.090909090909</v>
      </c>
      <c r="M24" s="500">
        <f t="shared" si="1"/>
        <v>481818.18181818182</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335">
        <v>10</v>
      </c>
      <c r="B25" s="483" t="s">
        <v>25</v>
      </c>
      <c r="C25" s="484"/>
      <c r="D25" s="484"/>
      <c r="E25" s="484"/>
      <c r="F25" s="484"/>
      <c r="G25" s="484"/>
      <c r="H25" s="484"/>
      <c r="I25" s="485"/>
      <c r="J25" s="29" t="s">
        <v>32</v>
      </c>
      <c r="K25" s="46">
        <v>100</v>
      </c>
      <c r="L25" s="178">
        <f>750/1.1</f>
        <v>681.81818181818176</v>
      </c>
      <c r="M25" s="500">
        <f t="shared" si="1"/>
        <v>68181.818181818177</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1"/>
      <c r="B26" s="476"/>
      <c r="C26" s="476"/>
      <c r="D26" s="476"/>
      <c r="E26" s="476"/>
      <c r="F26" s="476"/>
      <c r="G26" s="476"/>
      <c r="H26" s="476"/>
      <c r="I26" s="476"/>
      <c r="J26" s="477" t="s">
        <v>14</v>
      </c>
      <c r="K26" s="477"/>
      <c r="L26" s="478"/>
      <c r="M26" s="479">
        <f>ROUND(SUM(M16:N25),0)</f>
        <v>7247273</v>
      </c>
      <c r="N26" s="480"/>
      <c r="O26" s="16" t="s">
        <v>13</v>
      </c>
      <c r="P26" s="3"/>
      <c r="Q26" s="2"/>
      <c r="R26" s="2"/>
      <c r="S26" s="2"/>
      <c r="T26" s="2"/>
      <c r="U26" s="2"/>
      <c r="V26" s="2"/>
      <c r="W26" s="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27"/>
      <c r="AX26" s="27"/>
      <c r="AY26" s="27"/>
      <c r="AZ26" s="27"/>
    </row>
    <row r="27" spans="1:52" ht="15.75">
      <c r="A27" s="1" t="s">
        <v>21</v>
      </c>
      <c r="B27" s="30"/>
      <c r="C27" s="47">
        <v>0.1</v>
      </c>
      <c r="D27" s="30"/>
      <c r="E27" s="481"/>
      <c r="F27" s="482"/>
      <c r="G27" s="30"/>
      <c r="H27" s="30"/>
      <c r="I27" s="30"/>
      <c r="J27" s="477" t="s">
        <v>15</v>
      </c>
      <c r="K27" s="477"/>
      <c r="L27" s="478"/>
      <c r="M27" s="479">
        <f>ROUND(M26*C27,0)</f>
        <v>724727</v>
      </c>
      <c r="N27" s="480"/>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c r="A28" s="1"/>
      <c r="B28" s="30"/>
      <c r="C28" s="30"/>
      <c r="D28" s="30"/>
      <c r="E28" s="30"/>
      <c r="F28" s="30"/>
      <c r="G28" s="30"/>
      <c r="H28" s="30"/>
      <c r="I28" s="30"/>
      <c r="J28" s="477" t="s">
        <v>16</v>
      </c>
      <c r="K28" s="477"/>
      <c r="L28" s="478"/>
      <c r="M28" s="479">
        <f>M26+M27</f>
        <v>7972000</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6"/>
      <c r="B29" s="2"/>
      <c r="C29" s="2"/>
      <c r="D29" s="2"/>
      <c r="E29" s="2"/>
      <c r="F29" s="2"/>
      <c r="G29" s="2"/>
      <c r="H29" s="2"/>
      <c r="I29" s="2"/>
      <c r="J29" s="2"/>
      <c r="K29" s="11"/>
      <c r="L29" s="11"/>
      <c r="M29" s="11"/>
      <c r="N29" s="7"/>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54" t="e">
        <f ca="1">"Số tiền bằng chữ: "&amp;_xll.VND(M28)</f>
        <v>#NAME?</v>
      </c>
      <c r="B30" s="455"/>
      <c r="C30" s="455"/>
      <c r="D30" s="455"/>
      <c r="E30" s="455"/>
      <c r="F30" s="455"/>
      <c r="G30" s="455"/>
      <c r="H30" s="455"/>
      <c r="I30" s="455"/>
      <c r="J30" s="455"/>
      <c r="K30" s="455"/>
      <c r="L30" s="455"/>
      <c r="M30" s="455"/>
      <c r="N30" s="456"/>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hidden="1">
      <c r="A31" s="6"/>
      <c r="B31" s="2"/>
      <c r="C31" s="2"/>
      <c r="D31" s="2"/>
      <c r="E31" s="2"/>
      <c r="F31" s="48"/>
      <c r="G31" s="48"/>
      <c r="H31" s="48"/>
      <c r="I31" s="48"/>
      <c r="J31" s="48"/>
      <c r="K31" s="48"/>
      <c r="L31" s="48"/>
      <c r="M31" s="48"/>
      <c r="N31" s="49"/>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493"/>
      <c r="B32" s="494"/>
      <c r="C32" s="494"/>
      <c r="D32" s="494"/>
      <c r="E32" s="494"/>
      <c r="F32" s="494"/>
      <c r="G32" s="494"/>
      <c r="H32" s="494"/>
      <c r="I32" s="494"/>
      <c r="J32" s="494"/>
      <c r="K32" s="494"/>
      <c r="L32" s="494"/>
      <c r="M32" s="494"/>
      <c r="N32" s="495"/>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6"/>
      <c r="B33" s="2"/>
      <c r="C33" s="2"/>
      <c r="D33" s="2"/>
      <c r="E33" s="2"/>
      <c r="F33" s="14"/>
      <c r="G33" s="14"/>
      <c r="H33" s="14"/>
      <c r="I33" s="14"/>
      <c r="J33" s="14"/>
      <c r="K33" s="14"/>
      <c r="L33" s="14"/>
      <c r="M33" s="14"/>
      <c r="N33" s="32"/>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20.25" customHeight="1">
      <c r="A34" s="496" t="s">
        <v>17</v>
      </c>
      <c r="B34" s="464"/>
      <c r="C34" s="464"/>
      <c r="D34" s="464"/>
      <c r="E34" s="464"/>
      <c r="F34" s="464"/>
      <c r="G34" s="464"/>
      <c r="H34" s="14"/>
      <c r="I34" s="14"/>
      <c r="J34" s="14"/>
      <c r="K34" s="497" t="s">
        <v>18</v>
      </c>
      <c r="L34" s="497"/>
      <c r="M34" s="497"/>
      <c r="N34" s="498"/>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488" t="s">
        <v>19</v>
      </c>
      <c r="B35" s="489"/>
      <c r="C35" s="489"/>
      <c r="D35" s="489"/>
      <c r="E35" s="489"/>
      <c r="F35" s="489"/>
      <c r="G35" s="489"/>
      <c r="H35" s="33"/>
      <c r="I35" s="33"/>
      <c r="J35" s="33"/>
      <c r="K35" s="490" t="s">
        <v>24</v>
      </c>
      <c r="L35" s="490"/>
      <c r="M35" s="490"/>
      <c r="N35" s="491"/>
      <c r="O35" s="34"/>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6"/>
      <c r="AR35" s="36"/>
      <c r="AS35" s="36"/>
      <c r="AT35" s="36"/>
      <c r="AU35" s="36"/>
      <c r="AV35" s="36"/>
      <c r="AW35" s="37"/>
      <c r="AX35" s="37"/>
      <c r="AY35" s="37"/>
      <c r="AZ35" s="37"/>
    </row>
    <row r="36" spans="1:52" ht="15.75">
      <c r="A36" s="6"/>
      <c r="B36" s="2"/>
      <c r="C36" s="2"/>
      <c r="D36" s="2"/>
      <c r="E36" s="2"/>
      <c r="F36" s="2"/>
      <c r="G36" s="2"/>
      <c r="H36" s="2"/>
      <c r="I36" s="2"/>
      <c r="J36" s="2"/>
      <c r="K36" s="11"/>
      <c r="L36" s="11"/>
      <c r="M36" s="11"/>
      <c r="N36" s="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496" t="s">
        <v>220</v>
      </c>
      <c r="B39" s="464"/>
      <c r="C39" s="464"/>
      <c r="D39" s="464"/>
      <c r="E39" s="464"/>
      <c r="F39" s="464"/>
      <c r="G39" s="464"/>
      <c r="H39" s="2"/>
      <c r="I39" s="2"/>
      <c r="J39" s="2"/>
      <c r="K39" s="466" t="s">
        <v>56</v>
      </c>
      <c r="L39" s="466"/>
      <c r="M39" s="466"/>
      <c r="N39" s="499"/>
    </row>
    <row r="40" spans="1:52" ht="15.75">
      <c r="A40" s="6"/>
      <c r="B40" s="2"/>
      <c r="C40" s="2"/>
      <c r="D40" s="2"/>
      <c r="E40" s="2"/>
      <c r="F40" s="2"/>
      <c r="G40" s="2"/>
      <c r="H40" s="2"/>
      <c r="I40" s="2"/>
      <c r="J40" s="2"/>
      <c r="K40" s="11"/>
      <c r="L40" s="11"/>
      <c r="M40" s="11"/>
      <c r="N40" s="7"/>
    </row>
    <row r="41" spans="1:52" ht="15.75">
      <c r="A41" s="6"/>
      <c r="B41" s="2"/>
      <c r="C41" s="2"/>
      <c r="D41" s="2"/>
      <c r="E41" s="2"/>
      <c r="F41" s="2"/>
      <c r="G41" s="2"/>
      <c r="H41" s="2"/>
      <c r="I41" s="2"/>
      <c r="J41" s="2"/>
      <c r="K41" s="11"/>
      <c r="L41" s="11"/>
      <c r="M41" s="11"/>
      <c r="N41" s="7"/>
    </row>
    <row r="42" spans="1:52" ht="15.75">
      <c r="A42" s="6"/>
      <c r="B42" s="2" t="s">
        <v>221</v>
      </c>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6.5" thickBot="1">
      <c r="A46" s="38"/>
      <c r="B46" s="39"/>
      <c r="C46" s="39"/>
      <c r="D46" s="39"/>
      <c r="E46" s="39"/>
      <c r="F46" s="39"/>
      <c r="G46" s="39"/>
      <c r="H46" s="39"/>
      <c r="I46" s="39"/>
      <c r="J46" s="39"/>
      <c r="K46" s="40"/>
      <c r="L46" s="40"/>
      <c r="M46" s="40"/>
      <c r="N46" s="41"/>
    </row>
    <row r="47" spans="1:52" ht="15.75" thickTop="1">
      <c r="A47" s="492"/>
      <c r="B47" s="492"/>
      <c r="C47" s="492"/>
      <c r="D47" s="492"/>
      <c r="E47" s="492"/>
      <c r="F47" s="492"/>
      <c r="G47" s="492"/>
      <c r="H47" s="492"/>
      <c r="I47" s="492"/>
      <c r="J47" s="492"/>
      <c r="K47" s="492"/>
      <c r="L47" s="492"/>
      <c r="M47" s="492"/>
      <c r="N47" s="492"/>
    </row>
  </sheetData>
  <mergeCells count="113">
    <mergeCell ref="A47:N47"/>
    <mergeCell ref="A32:N32"/>
    <mergeCell ref="A34:G34"/>
    <mergeCell ref="K34:N34"/>
    <mergeCell ref="A35:G35"/>
    <mergeCell ref="K35:N35"/>
    <mergeCell ref="A39:G39"/>
    <mergeCell ref="K39:N39"/>
    <mergeCell ref="E27:F27"/>
    <mergeCell ref="J27:L27"/>
    <mergeCell ref="M27:N27"/>
    <mergeCell ref="J28:L28"/>
    <mergeCell ref="M28:N28"/>
    <mergeCell ref="A30:N30"/>
    <mergeCell ref="B25:I25"/>
    <mergeCell ref="M25:N25"/>
    <mergeCell ref="P25:AF25"/>
    <mergeCell ref="AG25:AQ25"/>
    <mergeCell ref="AR25:AV25"/>
    <mergeCell ref="B26:I26"/>
    <mergeCell ref="J26:L26"/>
    <mergeCell ref="M26:N26"/>
    <mergeCell ref="X26:AV26"/>
    <mergeCell ref="B23:I23"/>
    <mergeCell ref="M23:N23"/>
    <mergeCell ref="P23:AF23"/>
    <mergeCell ref="AG23:AQ23"/>
    <mergeCell ref="AR23:AV23"/>
    <mergeCell ref="B24:I24"/>
    <mergeCell ref="M24:N24"/>
    <mergeCell ref="P24:AF24"/>
    <mergeCell ref="AG24:AQ24"/>
    <mergeCell ref="AR24:AV24"/>
    <mergeCell ref="B21:I21"/>
    <mergeCell ref="M21:N21"/>
    <mergeCell ref="P21:AF21"/>
    <mergeCell ref="AG21:AQ21"/>
    <mergeCell ref="AR21:AV21"/>
    <mergeCell ref="B22:I22"/>
    <mergeCell ref="M22:N22"/>
    <mergeCell ref="P22:AF22"/>
    <mergeCell ref="AG22:AQ22"/>
    <mergeCell ref="AR22:AV22"/>
    <mergeCell ref="B19:I19"/>
    <mergeCell ref="M19:N19"/>
    <mergeCell ref="P19:AF19"/>
    <mergeCell ref="AG19:AQ19"/>
    <mergeCell ref="AR19:AV19"/>
    <mergeCell ref="B20:I20"/>
    <mergeCell ref="M20:N20"/>
    <mergeCell ref="P20:AF20"/>
    <mergeCell ref="AG20:AQ20"/>
    <mergeCell ref="AR20:AV20"/>
    <mergeCell ref="B17:I17"/>
    <mergeCell ref="M17:N17"/>
    <mergeCell ref="P17:AF17"/>
    <mergeCell ref="AG17:AQ17"/>
    <mergeCell ref="AR17:AV17"/>
    <mergeCell ref="B18:I18"/>
    <mergeCell ref="M18:N18"/>
    <mergeCell ref="P18:AF18"/>
    <mergeCell ref="AG18:AQ18"/>
    <mergeCell ref="AR18:AV18"/>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zoomScale="120" zoomScaleNormal="120" workbookViewId="0">
      <selection activeCell="M22" sqref="M22:N22"/>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49</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84"/>
      <c r="AE5" s="84"/>
      <c r="AF5" s="84"/>
      <c r="AG5" s="4"/>
      <c r="AH5" s="83"/>
      <c r="AI5" s="83"/>
      <c r="AJ5" s="4"/>
      <c r="AK5" s="75"/>
      <c r="AL5" s="75"/>
      <c r="AM5" s="75"/>
      <c r="AN5" s="75"/>
      <c r="AO5" s="4"/>
      <c r="AP5" s="4"/>
      <c r="AQ5" s="8"/>
      <c r="AR5" s="8"/>
      <c r="AS5" s="8"/>
      <c r="AT5" s="8"/>
      <c r="AU5" s="8"/>
      <c r="AV5" s="8"/>
    </row>
    <row r="6" spans="1:48" ht="15.75">
      <c r="A6" s="6"/>
      <c r="B6" s="2"/>
      <c r="C6" s="73"/>
      <c r="D6" s="2"/>
      <c r="E6" s="2"/>
      <c r="F6" s="2"/>
      <c r="G6" s="2"/>
      <c r="H6" s="448" t="s">
        <v>35</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73"/>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36</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72"/>
      <c r="AI8" s="2"/>
      <c r="AJ8" s="2"/>
      <c r="AK8" s="2"/>
      <c r="AL8" s="2"/>
      <c r="AM8" s="2"/>
      <c r="AN8" s="2"/>
      <c r="AO8" s="2"/>
      <c r="AP8" s="2"/>
      <c r="AQ8" s="2"/>
      <c r="AR8" s="2"/>
      <c r="AS8" s="2"/>
      <c r="AT8" s="2"/>
      <c r="AU8" s="2"/>
      <c r="AV8" s="2"/>
    </row>
    <row r="9" spans="1:48" ht="20.25" customHeight="1">
      <c r="A9" s="454" t="s">
        <v>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38</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73"/>
      <c r="D11" s="17"/>
      <c r="E11" s="17"/>
      <c r="F11" s="17"/>
      <c r="G11" s="17"/>
      <c r="H11" s="17"/>
      <c r="I11" s="18"/>
      <c r="J11" s="71"/>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73"/>
      <c r="D12" s="2"/>
      <c r="E12" s="2"/>
      <c r="F12" s="2"/>
      <c r="G12" s="2"/>
      <c r="H12" s="2"/>
      <c r="I12" s="11"/>
      <c r="J12" s="73"/>
      <c r="K12" s="11"/>
      <c r="L12" s="21"/>
      <c r="M12" s="21"/>
      <c r="N12" s="76"/>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79" t="s">
        <v>3</v>
      </c>
      <c r="K14" s="80" t="s">
        <v>4</v>
      </c>
      <c r="L14" s="80" t="s">
        <v>5</v>
      </c>
      <c r="M14" s="468" t="s">
        <v>6</v>
      </c>
      <c r="N14" s="469"/>
      <c r="O14" s="15"/>
      <c r="P14" s="82"/>
      <c r="Q14" s="82"/>
      <c r="R14" s="73"/>
      <c r="S14" s="73"/>
      <c r="T14" s="73"/>
      <c r="U14" s="73"/>
      <c r="V14" s="73"/>
      <c r="W14" s="73"/>
      <c r="X14" s="73"/>
      <c r="Y14" s="73"/>
      <c r="Z14" s="73"/>
      <c r="AA14" s="73"/>
      <c r="AB14" s="73"/>
      <c r="AC14" s="73"/>
      <c r="AD14" s="73"/>
      <c r="AE14" s="73"/>
      <c r="AF14" s="73"/>
      <c r="AG14" s="72"/>
      <c r="AH14" s="72"/>
      <c r="AI14" s="78"/>
      <c r="AJ14" s="78"/>
      <c r="AK14" s="78"/>
      <c r="AL14" s="78"/>
      <c r="AM14" s="77"/>
      <c r="AN14" s="77"/>
      <c r="AO14" s="77"/>
      <c r="AP14" s="77"/>
      <c r="AQ14" s="77"/>
      <c r="AR14" s="77"/>
      <c r="AS14" s="77"/>
      <c r="AT14" s="77"/>
      <c r="AU14" s="77"/>
      <c r="AV14" s="77"/>
    </row>
    <row r="15" spans="1:48" ht="15" customHeight="1">
      <c r="A15" s="23" t="s">
        <v>7</v>
      </c>
      <c r="B15" s="470" t="s">
        <v>8</v>
      </c>
      <c r="C15" s="467"/>
      <c r="D15" s="467"/>
      <c r="E15" s="467"/>
      <c r="F15" s="467"/>
      <c r="G15" s="467"/>
      <c r="H15" s="467"/>
      <c r="I15" s="467"/>
      <c r="J15" s="81"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29</v>
      </c>
      <c r="C16" s="440"/>
      <c r="D16" s="440"/>
      <c r="E16" s="440"/>
      <c r="F16" s="440"/>
      <c r="G16" s="440"/>
      <c r="H16" s="440"/>
      <c r="I16" s="441"/>
      <c r="J16" s="26" t="s">
        <v>32</v>
      </c>
      <c r="K16" s="45">
        <v>1000</v>
      </c>
      <c r="L16" s="56">
        <f>2650/1.1</f>
        <v>2409.090909090909</v>
      </c>
      <c r="M16" s="442">
        <f>K16*L16</f>
        <v>2409090.9090909092</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41</v>
      </c>
      <c r="C17" s="440"/>
      <c r="D17" s="440"/>
      <c r="E17" s="440"/>
      <c r="F17" s="440"/>
      <c r="G17" s="440"/>
      <c r="H17" s="440"/>
      <c r="I17" s="441"/>
      <c r="J17" s="26" t="s">
        <v>32</v>
      </c>
      <c r="K17" s="45">
        <v>500</v>
      </c>
      <c r="L17" s="56">
        <f t="shared" ref="L17:L18" si="0">2650/1.1</f>
        <v>2409.090909090909</v>
      </c>
      <c r="M17" s="442">
        <f t="shared" ref="M17" si="1">K17*L17</f>
        <v>1204545.4545454546</v>
      </c>
      <c r="N17" s="443"/>
      <c r="O17" s="16"/>
      <c r="P17" s="2"/>
      <c r="Q17" s="2"/>
      <c r="R17" s="2"/>
      <c r="S17" s="2"/>
      <c r="T17" s="2"/>
      <c r="U17" s="2"/>
      <c r="V17" s="2"/>
      <c r="W17" s="73"/>
      <c r="X17" s="73"/>
      <c r="Y17" s="73"/>
      <c r="Z17" s="2"/>
      <c r="AA17" s="2"/>
      <c r="AB17" s="2"/>
      <c r="AC17" s="2"/>
      <c r="AD17" s="2"/>
      <c r="AE17" s="2"/>
      <c r="AF17" s="2"/>
      <c r="AG17" s="2"/>
      <c r="AH17" s="2"/>
      <c r="AI17" s="2"/>
      <c r="AJ17" s="2"/>
      <c r="AK17" s="2"/>
      <c r="AL17" s="2"/>
      <c r="AM17" s="2"/>
      <c r="AN17" s="2"/>
      <c r="AO17" s="2"/>
      <c r="AP17" s="2"/>
      <c r="AQ17" s="2"/>
      <c r="AR17" s="74"/>
      <c r="AS17" s="75"/>
      <c r="AT17" s="75"/>
      <c r="AU17" s="75"/>
      <c r="AV17" s="75"/>
      <c r="AW17" s="27"/>
      <c r="AX17" s="27"/>
      <c r="AY17" s="27"/>
      <c r="AZ17" s="27"/>
    </row>
    <row r="18" spans="1:52" ht="15.75">
      <c r="A18" s="25">
        <v>3</v>
      </c>
      <c r="B18" s="439" t="s">
        <v>28</v>
      </c>
      <c r="C18" s="440"/>
      <c r="D18" s="440"/>
      <c r="E18" s="440"/>
      <c r="F18" s="440"/>
      <c r="G18" s="440"/>
      <c r="H18" s="440"/>
      <c r="I18" s="441"/>
      <c r="J18" s="26" t="s">
        <v>32</v>
      </c>
      <c r="K18" s="45">
        <v>7500</v>
      </c>
      <c r="L18" s="56">
        <f t="shared" si="0"/>
        <v>2409.090909090909</v>
      </c>
      <c r="M18" s="442">
        <f t="shared" ref="M18" si="2">K18*L18</f>
        <v>18068181.818181816</v>
      </c>
      <c r="N18" s="443"/>
      <c r="O18" s="16"/>
      <c r="P18" s="2"/>
      <c r="Q18" s="2"/>
      <c r="R18" s="2"/>
      <c r="S18" s="2"/>
      <c r="T18" s="2"/>
      <c r="U18" s="2"/>
      <c r="V18" s="2"/>
      <c r="W18" s="73"/>
      <c r="X18" s="73"/>
      <c r="Y18" s="73"/>
      <c r="Z18" s="2"/>
      <c r="AA18" s="2"/>
      <c r="AB18" s="2"/>
      <c r="AC18" s="2"/>
      <c r="AD18" s="2"/>
      <c r="AE18" s="2"/>
      <c r="AF18" s="2"/>
      <c r="AG18" s="2"/>
      <c r="AH18" s="2"/>
      <c r="AI18" s="2"/>
      <c r="AJ18" s="2"/>
      <c r="AK18" s="2"/>
      <c r="AL18" s="2"/>
      <c r="AM18" s="2"/>
      <c r="AN18" s="2"/>
      <c r="AO18" s="2"/>
      <c r="AP18" s="2"/>
      <c r="AQ18" s="2"/>
      <c r="AR18" s="74"/>
      <c r="AS18" s="75"/>
      <c r="AT18" s="75"/>
      <c r="AU18" s="75"/>
      <c r="AV18" s="75"/>
      <c r="AW18" s="27"/>
      <c r="AX18" s="27"/>
      <c r="AY18" s="27"/>
      <c r="AZ18" s="27"/>
    </row>
    <row r="19" spans="1:52" ht="15.75">
      <c r="A19" s="28"/>
      <c r="B19" s="483"/>
      <c r="C19" s="484"/>
      <c r="D19" s="484"/>
      <c r="E19" s="484"/>
      <c r="F19" s="484"/>
      <c r="G19" s="484"/>
      <c r="H19" s="484"/>
      <c r="I19" s="485"/>
      <c r="J19" s="29" t="s">
        <v>13</v>
      </c>
      <c r="K19" s="46" t="s">
        <v>13</v>
      </c>
      <c r="L19" s="44" t="s">
        <v>13</v>
      </c>
      <c r="M19" s="486" t="s">
        <v>13</v>
      </c>
      <c r="N19" s="487"/>
      <c r="O19" s="16" t="s">
        <v>13</v>
      </c>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1"/>
      <c r="B20" s="476"/>
      <c r="C20" s="476"/>
      <c r="D20" s="476"/>
      <c r="E20" s="476"/>
      <c r="F20" s="476"/>
      <c r="G20" s="476"/>
      <c r="H20" s="476"/>
      <c r="I20" s="476"/>
      <c r="J20" s="477" t="s">
        <v>14</v>
      </c>
      <c r="K20" s="477"/>
      <c r="L20" s="478"/>
      <c r="M20" s="479">
        <f>ROUND(SUM(M16:N19),0)</f>
        <v>21681818</v>
      </c>
      <c r="N20" s="480"/>
      <c r="O20" s="16" t="s">
        <v>13</v>
      </c>
      <c r="P20" s="3"/>
      <c r="Q20" s="2"/>
      <c r="R20" s="2"/>
      <c r="S20" s="2"/>
      <c r="T20" s="2"/>
      <c r="U20" s="2"/>
      <c r="V20" s="2"/>
      <c r="W20" s="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27"/>
      <c r="AX20" s="27"/>
      <c r="AY20" s="27"/>
      <c r="AZ20" s="27"/>
    </row>
    <row r="21" spans="1:52" ht="15.75">
      <c r="A21" s="1" t="s">
        <v>21</v>
      </c>
      <c r="B21" s="30"/>
      <c r="C21" s="47">
        <v>0.1</v>
      </c>
      <c r="D21" s="30"/>
      <c r="E21" s="481"/>
      <c r="F21" s="482"/>
      <c r="G21" s="30"/>
      <c r="H21" s="30"/>
      <c r="I21" s="30"/>
      <c r="J21" s="477" t="s">
        <v>15</v>
      </c>
      <c r="K21" s="477"/>
      <c r="L21" s="478"/>
      <c r="M21" s="479">
        <f>ROUND(M20*C21,0)</f>
        <v>2168182</v>
      </c>
      <c r="N21" s="480"/>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1"/>
      <c r="B22" s="30"/>
      <c r="C22" s="30"/>
      <c r="D22" s="30"/>
      <c r="E22" s="30"/>
      <c r="F22" s="30"/>
      <c r="G22" s="30"/>
      <c r="H22" s="30"/>
      <c r="I22" s="30"/>
      <c r="J22" s="477" t="s">
        <v>16</v>
      </c>
      <c r="K22" s="477"/>
      <c r="L22" s="478"/>
      <c r="M22" s="479">
        <f>M20+M21</f>
        <v>23850000</v>
      </c>
      <c r="N22" s="480"/>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6"/>
      <c r="B23" s="2"/>
      <c r="C23" s="2"/>
      <c r="D23" s="2"/>
      <c r="E23" s="2"/>
      <c r="F23" s="2"/>
      <c r="G23" s="2"/>
      <c r="H23" s="2"/>
      <c r="I23" s="2"/>
      <c r="J23" s="2"/>
      <c r="K23" s="11"/>
      <c r="L23" s="11"/>
      <c r="M23" s="11"/>
      <c r="N23" s="7"/>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454" t="e">
        <f ca="1">"Số tiền bằng chữ: "&amp;_xll.VND(M22)</f>
        <v>#NAME?</v>
      </c>
      <c r="B24" s="455"/>
      <c r="C24" s="455"/>
      <c r="D24" s="455"/>
      <c r="E24" s="455"/>
      <c r="F24" s="455"/>
      <c r="G24" s="455"/>
      <c r="H24" s="455"/>
      <c r="I24" s="455"/>
      <c r="J24" s="455"/>
      <c r="K24" s="455"/>
      <c r="L24" s="455"/>
      <c r="M24" s="455"/>
      <c r="N24" s="456"/>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6"/>
      <c r="B25" s="2"/>
      <c r="C25" s="2"/>
      <c r="D25" s="2"/>
      <c r="E25" s="2"/>
      <c r="F25" s="48"/>
      <c r="G25" s="48"/>
      <c r="H25" s="48"/>
      <c r="I25" s="48"/>
      <c r="J25" s="48"/>
      <c r="K25" s="48"/>
      <c r="L25" s="48"/>
      <c r="M25" s="48"/>
      <c r="N25" s="49"/>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493"/>
      <c r="B26" s="494"/>
      <c r="C26" s="494"/>
      <c r="D26" s="494"/>
      <c r="E26" s="494"/>
      <c r="F26" s="494"/>
      <c r="G26" s="494"/>
      <c r="H26" s="494"/>
      <c r="I26" s="494"/>
      <c r="J26" s="494"/>
      <c r="K26" s="494"/>
      <c r="L26" s="494"/>
      <c r="M26" s="494"/>
      <c r="N26" s="495"/>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6"/>
      <c r="B27" s="2"/>
      <c r="C27" s="2"/>
      <c r="D27" s="2"/>
      <c r="E27" s="2"/>
      <c r="F27" s="14"/>
      <c r="G27" s="14"/>
      <c r="H27" s="14"/>
      <c r="I27" s="14"/>
      <c r="J27" s="14"/>
      <c r="K27" s="14"/>
      <c r="L27" s="14"/>
      <c r="M27" s="14"/>
      <c r="N27" s="32"/>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20.25" customHeight="1">
      <c r="A28" s="496" t="s">
        <v>17</v>
      </c>
      <c r="B28" s="464"/>
      <c r="C28" s="464"/>
      <c r="D28" s="464"/>
      <c r="E28" s="464"/>
      <c r="F28" s="464"/>
      <c r="G28" s="464"/>
      <c r="H28" s="14"/>
      <c r="I28" s="14"/>
      <c r="J28" s="14"/>
      <c r="K28" s="497" t="s">
        <v>18</v>
      </c>
      <c r="L28" s="497"/>
      <c r="M28" s="497"/>
      <c r="N28" s="498"/>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488" t="s">
        <v>19</v>
      </c>
      <c r="B29" s="489"/>
      <c r="C29" s="489"/>
      <c r="D29" s="489"/>
      <c r="E29" s="489"/>
      <c r="F29" s="489"/>
      <c r="G29" s="489"/>
      <c r="H29" s="33"/>
      <c r="I29" s="33"/>
      <c r="J29" s="33"/>
      <c r="K29" s="490" t="s">
        <v>24</v>
      </c>
      <c r="L29" s="490"/>
      <c r="M29" s="490"/>
      <c r="N29" s="491"/>
      <c r="O29" s="34"/>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36"/>
      <c r="AU29" s="36"/>
      <c r="AV29" s="36"/>
      <c r="AW29" s="37"/>
      <c r="AX29" s="37"/>
      <c r="AY29" s="37"/>
      <c r="AZ29" s="37"/>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14" ht="15.75">
      <c r="A33" s="6"/>
      <c r="B33" s="2"/>
      <c r="C33" s="2"/>
      <c r="D33" s="2"/>
      <c r="E33" s="2"/>
      <c r="F33" s="2"/>
      <c r="G33" s="2"/>
      <c r="H33" s="2"/>
      <c r="I33" s="2"/>
      <c r="J33" s="2"/>
      <c r="K33" s="11"/>
      <c r="L33" s="11"/>
      <c r="M33" s="11"/>
      <c r="N33" s="7"/>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5.75">
      <c r="A38" s="6"/>
      <c r="B38" s="2"/>
      <c r="C38" s="2"/>
      <c r="D38" s="2"/>
      <c r="E38" s="2"/>
      <c r="F38" s="2"/>
      <c r="G38" s="2"/>
      <c r="H38" s="2"/>
      <c r="I38" s="2"/>
      <c r="J38" s="2"/>
      <c r="K38" s="11"/>
      <c r="L38" s="11"/>
      <c r="M38" s="11"/>
      <c r="N38" s="7"/>
    </row>
    <row r="39" spans="1:14" ht="15.75">
      <c r="A39" s="6"/>
      <c r="B39" s="2"/>
      <c r="C39" s="2"/>
      <c r="D39" s="2"/>
      <c r="E39" s="2"/>
      <c r="F39" s="2"/>
      <c r="G39" s="2"/>
      <c r="H39" s="2"/>
      <c r="I39" s="2"/>
      <c r="J39" s="2"/>
      <c r="K39" s="11"/>
      <c r="L39" s="11"/>
      <c r="M39" s="11"/>
      <c r="N39" s="7"/>
    </row>
    <row r="40" spans="1:14" ht="16.5" thickBot="1">
      <c r="A40" s="38"/>
      <c r="B40" s="39"/>
      <c r="C40" s="39"/>
      <c r="D40" s="39"/>
      <c r="E40" s="39"/>
      <c r="F40" s="39"/>
      <c r="G40" s="39"/>
      <c r="H40" s="39"/>
      <c r="I40" s="39"/>
      <c r="J40" s="39"/>
      <c r="K40" s="40"/>
      <c r="L40" s="40"/>
      <c r="M40" s="40"/>
      <c r="N40" s="41"/>
    </row>
    <row r="41" spans="1:14" ht="15.75" thickTop="1">
      <c r="A41" s="492"/>
      <c r="B41" s="492"/>
      <c r="C41" s="492"/>
      <c r="D41" s="492"/>
      <c r="E41" s="492"/>
      <c r="F41" s="492"/>
      <c r="G41" s="492"/>
      <c r="H41" s="492"/>
      <c r="I41" s="492"/>
      <c r="J41" s="492"/>
      <c r="K41" s="492"/>
      <c r="L41" s="492"/>
      <c r="M41" s="492"/>
      <c r="N41" s="492"/>
    </row>
  </sheetData>
  <mergeCells count="78">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AR15:AV15"/>
    <mergeCell ref="B16:I16"/>
    <mergeCell ref="M16:N16"/>
    <mergeCell ref="P16:Q16"/>
    <mergeCell ref="R16:AF16"/>
    <mergeCell ref="AG16:AH16"/>
    <mergeCell ref="AI16:AL16"/>
    <mergeCell ref="AM16:AQ16"/>
    <mergeCell ref="AR16:AV16"/>
    <mergeCell ref="B20:I20"/>
    <mergeCell ref="J20:L20"/>
    <mergeCell ref="M20:N20"/>
    <mergeCell ref="X20:AV20"/>
    <mergeCell ref="B18:I18"/>
    <mergeCell ref="M18:N18"/>
    <mergeCell ref="B19:I19"/>
    <mergeCell ref="M19:N19"/>
    <mergeCell ref="P19:AF19"/>
    <mergeCell ref="AG19:AQ19"/>
    <mergeCell ref="AR19:AV19"/>
    <mergeCell ref="A41:N41"/>
    <mergeCell ref="E21:F21"/>
    <mergeCell ref="J21:L21"/>
    <mergeCell ref="M21:N21"/>
    <mergeCell ref="J22:L22"/>
    <mergeCell ref="M22:N22"/>
    <mergeCell ref="A24:N24"/>
    <mergeCell ref="A26:N26"/>
    <mergeCell ref="A28:G28"/>
    <mergeCell ref="K28:N28"/>
    <mergeCell ref="A29:G29"/>
    <mergeCell ref="K29:N29"/>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topLeftCell="A13" zoomScale="120" zoomScaleNormal="120" workbookViewId="0">
      <selection activeCell="A24" sqref="A24:XFD24"/>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9" width="9.140625" style="5"/>
    <col min="10" max="10" width="7.28515625" style="5" customWidth="1"/>
    <col min="11" max="11" width="9.28515625" style="5" bestFit="1" customWidth="1"/>
    <col min="12" max="12" width="14.85546875" style="5"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140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223</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418"/>
      <c r="AE5" s="418"/>
      <c r="AF5" s="418"/>
      <c r="AG5" s="4"/>
      <c r="AH5" s="419"/>
      <c r="AI5" s="419"/>
      <c r="AJ5" s="4"/>
      <c r="AK5" s="415"/>
      <c r="AL5" s="415"/>
      <c r="AM5" s="415"/>
      <c r="AN5" s="415"/>
      <c r="AO5" s="4"/>
      <c r="AP5" s="4"/>
      <c r="AQ5" s="8"/>
      <c r="AR5" s="8"/>
      <c r="AS5" s="8"/>
      <c r="AT5" s="8"/>
      <c r="AU5" s="8"/>
      <c r="AV5" s="8"/>
    </row>
    <row r="6" spans="1:52" ht="15.75">
      <c r="A6" s="6"/>
      <c r="B6" s="2"/>
      <c r="C6" s="416"/>
      <c r="D6" s="2"/>
      <c r="E6" s="2"/>
      <c r="F6" s="2"/>
      <c r="G6" s="2"/>
      <c r="H6" s="448" t="s">
        <v>224</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416"/>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225</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420"/>
      <c r="AI8" s="2"/>
      <c r="AJ8" s="2"/>
      <c r="AK8" s="2"/>
      <c r="AL8" s="2"/>
      <c r="AM8" s="2"/>
      <c r="AN8" s="2"/>
      <c r="AO8" s="2"/>
      <c r="AP8" s="2"/>
      <c r="AQ8" s="2"/>
      <c r="AR8" s="2"/>
      <c r="AS8" s="2"/>
      <c r="AT8" s="2"/>
      <c r="AU8" s="2"/>
      <c r="AV8" s="2"/>
    </row>
    <row r="9" spans="1:52" ht="20.25" customHeight="1">
      <c r="A9" s="454" t="s">
        <v>226</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131</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416"/>
      <c r="D11" s="17"/>
      <c r="E11" s="17"/>
      <c r="F11" s="17"/>
      <c r="G11" s="17"/>
      <c r="H11" s="17"/>
      <c r="I11" s="18"/>
      <c r="J11" s="414"/>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416"/>
      <c r="D12" s="2"/>
      <c r="E12" s="2"/>
      <c r="F12" s="2"/>
      <c r="G12" s="2"/>
      <c r="H12" s="2"/>
      <c r="I12" s="11"/>
      <c r="J12" s="416"/>
      <c r="K12" s="11"/>
      <c r="L12" s="21"/>
      <c r="M12" s="21"/>
      <c r="N12" s="417"/>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423" t="s">
        <v>3</v>
      </c>
      <c r="K14" s="424" t="s">
        <v>4</v>
      </c>
      <c r="L14" s="424" t="s">
        <v>5</v>
      </c>
      <c r="M14" s="468" t="s">
        <v>6</v>
      </c>
      <c r="N14" s="469"/>
      <c r="O14" s="15"/>
      <c r="P14" s="426"/>
      <c r="Q14" s="426"/>
      <c r="R14" s="416"/>
      <c r="S14" s="416"/>
      <c r="T14" s="416"/>
      <c r="U14" s="416"/>
      <c r="V14" s="416"/>
      <c r="W14" s="416"/>
      <c r="X14" s="416"/>
      <c r="Y14" s="416"/>
      <c r="Z14" s="416"/>
      <c r="AA14" s="416"/>
      <c r="AB14" s="416"/>
      <c r="AC14" s="416"/>
      <c r="AD14" s="416"/>
      <c r="AE14" s="416"/>
      <c r="AF14" s="416"/>
      <c r="AG14" s="420"/>
      <c r="AH14" s="420"/>
      <c r="AI14" s="421"/>
      <c r="AJ14" s="421"/>
      <c r="AK14" s="421"/>
      <c r="AL14" s="421"/>
      <c r="AM14" s="422"/>
      <c r="AN14" s="422"/>
      <c r="AO14" s="422"/>
      <c r="AP14" s="422"/>
      <c r="AQ14" s="422"/>
      <c r="AR14" s="422"/>
      <c r="AS14" s="422"/>
      <c r="AT14" s="422"/>
      <c r="AU14" s="422"/>
      <c r="AV14" s="422"/>
    </row>
    <row r="15" spans="1:52" ht="15" customHeight="1">
      <c r="A15" s="23" t="s">
        <v>7</v>
      </c>
      <c r="B15" s="470" t="s">
        <v>8</v>
      </c>
      <c r="C15" s="467"/>
      <c r="D15" s="467"/>
      <c r="E15" s="467"/>
      <c r="F15" s="467"/>
      <c r="G15" s="467"/>
      <c r="H15" s="467"/>
      <c r="I15" s="467"/>
      <c r="J15" s="42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40</v>
      </c>
      <c r="C16" s="484"/>
      <c r="D16" s="484"/>
      <c r="E16" s="484"/>
      <c r="F16" s="484"/>
      <c r="G16" s="484"/>
      <c r="H16" s="484"/>
      <c r="I16" s="485"/>
      <c r="J16" s="29" t="s">
        <v>32</v>
      </c>
      <c r="K16" s="46">
        <f>35</f>
        <v>35</v>
      </c>
      <c r="L16" s="178">
        <f t="shared" ref="L16:L27" si="0">2650/1.1</f>
        <v>2409.090909090909</v>
      </c>
      <c r="M16" s="500">
        <f t="shared" ref="M16:M31" si="1">L16*K16</f>
        <v>84318.181818181809</v>
      </c>
      <c r="N16" s="501"/>
      <c r="O16" s="16">
        <f>SUM(K16:K31)</f>
        <v>1236</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39</v>
      </c>
      <c r="C17" s="484"/>
      <c r="D17" s="484"/>
      <c r="E17" s="484"/>
      <c r="F17" s="484"/>
      <c r="G17" s="484"/>
      <c r="H17" s="484"/>
      <c r="I17" s="485"/>
      <c r="J17" s="29" t="s">
        <v>32</v>
      </c>
      <c r="K17" s="46">
        <f>15</f>
        <v>15</v>
      </c>
      <c r="L17" s="178">
        <f t="shared" si="0"/>
        <v>2409.090909090909</v>
      </c>
      <c r="M17" s="500">
        <f t="shared" si="1"/>
        <v>36136.363636363632</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28</v>
      </c>
      <c r="C18" s="484"/>
      <c r="D18" s="484"/>
      <c r="E18" s="484"/>
      <c r="F18" s="484"/>
      <c r="G18" s="484"/>
      <c r="H18" s="484"/>
      <c r="I18" s="485"/>
      <c r="J18" s="29" t="s">
        <v>32</v>
      </c>
      <c r="K18" s="46">
        <f>40+100</f>
        <v>140</v>
      </c>
      <c r="L18" s="178">
        <f t="shared" si="0"/>
        <v>2409.090909090909</v>
      </c>
      <c r="M18" s="500">
        <f t="shared" si="1"/>
        <v>337272.72727272724</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43</v>
      </c>
      <c r="C19" s="484"/>
      <c r="D19" s="484"/>
      <c r="E19" s="484"/>
      <c r="F19" s="484"/>
      <c r="G19" s="484"/>
      <c r="H19" s="484"/>
      <c r="I19" s="485"/>
      <c r="J19" s="29" t="s">
        <v>32</v>
      </c>
      <c r="K19" s="46">
        <f>100</f>
        <v>100</v>
      </c>
      <c r="L19" s="178">
        <f t="shared" si="0"/>
        <v>2409.090909090909</v>
      </c>
      <c r="M19" s="500">
        <f t="shared" si="1"/>
        <v>240909.09090909091</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c r="B20" s="483" t="s">
        <v>114</v>
      </c>
      <c r="C20" s="484"/>
      <c r="D20" s="484"/>
      <c r="E20" s="484"/>
      <c r="F20" s="484"/>
      <c r="G20" s="484"/>
      <c r="H20" s="484"/>
      <c r="I20" s="485"/>
      <c r="J20" s="29" t="s">
        <v>32</v>
      </c>
      <c r="K20" s="46">
        <f>300+160</f>
        <v>460</v>
      </c>
      <c r="L20" s="178">
        <f t="shared" si="0"/>
        <v>2409.090909090909</v>
      </c>
      <c r="M20" s="500">
        <f t="shared" si="1"/>
        <v>1108181.8181818181</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5</v>
      </c>
      <c r="B21" s="483" t="s">
        <v>30</v>
      </c>
      <c r="C21" s="484"/>
      <c r="D21" s="484"/>
      <c r="E21" s="484"/>
      <c r="F21" s="484"/>
      <c r="G21" s="484"/>
      <c r="H21" s="484"/>
      <c r="I21" s="485"/>
      <c r="J21" s="29" t="s">
        <v>32</v>
      </c>
      <c r="K21" s="46">
        <f>100+20</f>
        <v>120</v>
      </c>
      <c r="L21" s="178">
        <f t="shared" si="0"/>
        <v>2409.090909090909</v>
      </c>
      <c r="M21" s="500">
        <f t="shared" si="1"/>
        <v>289090.90909090906</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6</v>
      </c>
      <c r="B22" s="483" t="s">
        <v>76</v>
      </c>
      <c r="C22" s="484"/>
      <c r="D22" s="484"/>
      <c r="E22" s="484"/>
      <c r="F22" s="484"/>
      <c r="G22" s="484"/>
      <c r="H22" s="484"/>
      <c r="I22" s="485"/>
      <c r="J22" s="29" t="s">
        <v>32</v>
      </c>
      <c r="K22" s="46">
        <f>100+5</f>
        <v>105</v>
      </c>
      <c r="L22" s="178">
        <f t="shared" si="0"/>
        <v>2409.090909090909</v>
      </c>
      <c r="M22" s="500">
        <f t="shared" si="1"/>
        <v>252954.54545454544</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44</v>
      </c>
      <c r="C23" s="484"/>
      <c r="D23" s="484"/>
      <c r="E23" s="484"/>
      <c r="F23" s="484"/>
      <c r="G23" s="484"/>
      <c r="H23" s="484"/>
      <c r="I23" s="485"/>
      <c r="J23" s="29" t="s">
        <v>32</v>
      </c>
      <c r="K23" s="46">
        <f>50+2</f>
        <v>52</v>
      </c>
      <c r="L23" s="178">
        <f t="shared" si="0"/>
        <v>2409.090909090909</v>
      </c>
      <c r="M23" s="500">
        <f t="shared" si="1"/>
        <v>125272.72727272726</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504" t="s">
        <v>80</v>
      </c>
      <c r="C24" s="494"/>
      <c r="D24" s="494"/>
      <c r="E24" s="494"/>
      <c r="F24" s="494"/>
      <c r="G24" s="494"/>
      <c r="H24" s="494"/>
      <c r="I24" s="505"/>
      <c r="J24" s="29" t="s">
        <v>32</v>
      </c>
      <c r="K24" s="46"/>
      <c r="L24" s="178">
        <f t="shared" si="0"/>
        <v>2409.090909090909</v>
      </c>
      <c r="M24" s="500">
        <f t="shared" si="1"/>
        <v>0</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75"/>
      <c r="AT24" s="475"/>
      <c r="AU24" s="475"/>
      <c r="AV24" s="475"/>
      <c r="AW24" s="27"/>
      <c r="AX24" s="27"/>
      <c r="AY24" s="27"/>
      <c r="AZ24" s="27"/>
    </row>
    <row r="25" spans="1:52" ht="15.75">
      <c r="A25" s="28">
        <v>10</v>
      </c>
      <c r="B25" s="483" t="s">
        <v>41</v>
      </c>
      <c r="C25" s="484"/>
      <c r="D25" s="484"/>
      <c r="E25" s="484"/>
      <c r="F25" s="484"/>
      <c r="G25" s="484"/>
      <c r="H25" s="484"/>
      <c r="I25" s="485"/>
      <c r="J25" s="29" t="s">
        <v>32</v>
      </c>
      <c r="K25" s="46">
        <f>50+4</f>
        <v>54</v>
      </c>
      <c r="L25" s="178">
        <f t="shared" si="0"/>
        <v>2409.090909090909</v>
      </c>
      <c r="M25" s="500">
        <f t="shared" si="1"/>
        <v>130090.90909090909</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v>11</v>
      </c>
      <c r="B26" s="483" t="s">
        <v>45</v>
      </c>
      <c r="C26" s="484"/>
      <c r="D26" s="484"/>
      <c r="E26" s="484"/>
      <c r="F26" s="484"/>
      <c r="G26" s="484"/>
      <c r="H26" s="484"/>
      <c r="I26" s="485"/>
      <c r="J26" s="29" t="s">
        <v>32</v>
      </c>
      <c r="K26" s="46"/>
      <c r="L26" s="178">
        <f>700/1.1</f>
        <v>636.36363636363626</v>
      </c>
      <c r="M26" s="500">
        <f t="shared" si="1"/>
        <v>0</v>
      </c>
      <c r="N26" s="501"/>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28">
        <v>12</v>
      </c>
      <c r="B27" s="483" t="s">
        <v>69</v>
      </c>
      <c r="C27" s="484"/>
      <c r="D27" s="484"/>
      <c r="E27" s="484"/>
      <c r="F27" s="484"/>
      <c r="G27" s="484"/>
      <c r="H27" s="484"/>
      <c r="I27" s="485"/>
      <c r="J27" s="29" t="s">
        <v>32</v>
      </c>
      <c r="K27" s="46">
        <f>5+100</f>
        <v>105</v>
      </c>
      <c r="L27" s="178">
        <f t="shared" si="0"/>
        <v>2409.090909090909</v>
      </c>
      <c r="M27" s="500">
        <f t="shared" si="1"/>
        <v>252954.54545454544</v>
      </c>
      <c r="N27" s="501"/>
      <c r="O27" s="16"/>
      <c r="P27" s="464"/>
      <c r="Q27" s="464"/>
      <c r="R27" s="464"/>
      <c r="S27" s="464"/>
      <c r="T27" s="464"/>
      <c r="U27" s="464"/>
      <c r="V27" s="464"/>
      <c r="W27" s="464"/>
      <c r="X27" s="464"/>
      <c r="Y27" s="464"/>
      <c r="Z27" s="464"/>
      <c r="AA27" s="464"/>
      <c r="AB27" s="464"/>
      <c r="AC27" s="464"/>
      <c r="AD27" s="464"/>
      <c r="AE27" s="464"/>
      <c r="AF27" s="464"/>
      <c r="AG27" s="455"/>
      <c r="AH27" s="455"/>
      <c r="AI27" s="455"/>
      <c r="AJ27" s="455"/>
      <c r="AK27" s="455"/>
      <c r="AL27" s="455"/>
      <c r="AM27" s="455"/>
      <c r="AN27" s="455"/>
      <c r="AO27" s="455"/>
      <c r="AP27" s="455"/>
      <c r="AQ27" s="455"/>
      <c r="AR27" s="475"/>
      <c r="AS27" s="444"/>
      <c r="AT27" s="444"/>
      <c r="AU27" s="444"/>
      <c r="AV27" s="444"/>
      <c r="AW27" s="27"/>
      <c r="AX27" s="27"/>
      <c r="AY27" s="27"/>
      <c r="AZ27" s="27"/>
    </row>
    <row r="28" spans="1:52" ht="15.75">
      <c r="A28" s="28">
        <v>14</v>
      </c>
      <c r="B28" s="483" t="s">
        <v>25</v>
      </c>
      <c r="C28" s="484"/>
      <c r="D28" s="484"/>
      <c r="E28" s="484"/>
      <c r="F28" s="484"/>
      <c r="G28" s="484"/>
      <c r="H28" s="484"/>
      <c r="I28" s="485"/>
      <c r="J28" s="29" t="s">
        <v>32</v>
      </c>
      <c r="K28" s="46">
        <f>50</f>
        <v>50</v>
      </c>
      <c r="L28" s="178">
        <f>750/1.1</f>
        <v>681.81818181818176</v>
      </c>
      <c r="M28" s="500">
        <f t="shared" si="1"/>
        <v>34090.909090909088</v>
      </c>
      <c r="N28" s="501"/>
      <c r="O28" s="16"/>
      <c r="P28" s="464"/>
      <c r="Q28" s="464"/>
      <c r="R28" s="464"/>
      <c r="S28" s="464"/>
      <c r="T28" s="464"/>
      <c r="U28" s="464"/>
      <c r="V28" s="464"/>
      <c r="W28" s="464"/>
      <c r="X28" s="464"/>
      <c r="Y28" s="464"/>
      <c r="Z28" s="464"/>
      <c r="AA28" s="464"/>
      <c r="AB28" s="464"/>
      <c r="AC28" s="464"/>
      <c r="AD28" s="464"/>
      <c r="AE28" s="464"/>
      <c r="AF28" s="464"/>
      <c r="AG28" s="455"/>
      <c r="AH28" s="455"/>
      <c r="AI28" s="455"/>
      <c r="AJ28" s="455"/>
      <c r="AK28" s="455"/>
      <c r="AL28" s="455"/>
      <c r="AM28" s="455"/>
      <c r="AN28" s="455"/>
      <c r="AO28" s="455"/>
      <c r="AP28" s="455"/>
      <c r="AQ28" s="455"/>
      <c r="AR28" s="475"/>
      <c r="AS28" s="444"/>
      <c r="AT28" s="444"/>
      <c r="AU28" s="444"/>
      <c r="AV28" s="444"/>
      <c r="AW28" s="27"/>
      <c r="AX28" s="27"/>
      <c r="AY28" s="27"/>
      <c r="AZ28" s="27"/>
    </row>
    <row r="29" spans="1:52" ht="15.75">
      <c r="A29" s="28">
        <v>15</v>
      </c>
      <c r="B29" s="483" t="s">
        <v>92</v>
      </c>
      <c r="C29" s="484"/>
      <c r="D29" s="484"/>
      <c r="E29" s="484"/>
      <c r="F29" s="484"/>
      <c r="G29" s="484"/>
      <c r="H29" s="484"/>
      <c r="I29" s="485"/>
      <c r="J29" s="29" t="s">
        <v>82</v>
      </c>
      <c r="K29" s="46"/>
      <c r="L29" s="178">
        <f>7000/1.1</f>
        <v>6363.6363636363631</v>
      </c>
      <c r="M29" s="500">
        <f t="shared" si="1"/>
        <v>0</v>
      </c>
      <c r="N29" s="501"/>
      <c r="O29" s="16"/>
      <c r="P29" s="464"/>
      <c r="Q29" s="464"/>
      <c r="R29" s="464"/>
      <c r="S29" s="464"/>
      <c r="T29" s="464"/>
      <c r="U29" s="464"/>
      <c r="V29" s="464"/>
      <c r="W29" s="464"/>
      <c r="X29" s="464"/>
      <c r="Y29" s="464"/>
      <c r="Z29" s="464"/>
      <c r="AA29" s="464"/>
      <c r="AB29" s="464"/>
      <c r="AC29" s="464"/>
      <c r="AD29" s="464"/>
      <c r="AE29" s="464"/>
      <c r="AF29" s="464"/>
      <c r="AG29" s="455"/>
      <c r="AH29" s="455"/>
      <c r="AI29" s="455"/>
      <c r="AJ29" s="455"/>
      <c r="AK29" s="455"/>
      <c r="AL29" s="455"/>
      <c r="AM29" s="455"/>
      <c r="AN29" s="455"/>
      <c r="AO29" s="455"/>
      <c r="AP29" s="455"/>
      <c r="AQ29" s="455"/>
      <c r="AR29" s="475"/>
      <c r="AS29" s="444"/>
      <c r="AT29" s="444"/>
      <c r="AU29" s="444"/>
      <c r="AV29" s="444"/>
      <c r="AW29" s="27"/>
      <c r="AX29" s="27"/>
      <c r="AY29" s="27"/>
      <c r="AZ29" s="27"/>
    </row>
    <row r="30" spans="1:52" ht="15.75">
      <c r="A30" s="28">
        <v>16</v>
      </c>
      <c r="B30" s="483" t="s">
        <v>93</v>
      </c>
      <c r="C30" s="484"/>
      <c r="D30" s="484"/>
      <c r="E30" s="484"/>
      <c r="F30" s="484"/>
      <c r="G30" s="484"/>
      <c r="H30" s="484"/>
      <c r="I30" s="485"/>
      <c r="J30" s="29" t="s">
        <v>82</v>
      </c>
      <c r="K30" s="46"/>
      <c r="L30" s="178">
        <f>9000/1.1</f>
        <v>8181.8181818181811</v>
      </c>
      <c r="M30" s="500">
        <f t="shared" si="1"/>
        <v>0</v>
      </c>
      <c r="N30" s="501"/>
      <c r="O30" s="16"/>
      <c r="P30" s="464"/>
      <c r="Q30" s="464"/>
      <c r="R30" s="464"/>
      <c r="S30" s="464"/>
      <c r="T30" s="464"/>
      <c r="U30" s="464"/>
      <c r="V30" s="464"/>
      <c r="W30" s="464"/>
      <c r="X30" s="464"/>
      <c r="Y30" s="464"/>
      <c r="Z30" s="464"/>
      <c r="AA30" s="464"/>
      <c r="AB30" s="464"/>
      <c r="AC30" s="464"/>
      <c r="AD30" s="464"/>
      <c r="AE30" s="464"/>
      <c r="AF30" s="464"/>
      <c r="AG30" s="455"/>
      <c r="AH30" s="455"/>
      <c r="AI30" s="455"/>
      <c r="AJ30" s="455"/>
      <c r="AK30" s="455"/>
      <c r="AL30" s="455"/>
      <c r="AM30" s="455"/>
      <c r="AN30" s="455"/>
      <c r="AO30" s="455"/>
      <c r="AP30" s="455"/>
      <c r="AQ30" s="455"/>
      <c r="AR30" s="475"/>
      <c r="AS30" s="444"/>
      <c r="AT30" s="444"/>
      <c r="AU30" s="444"/>
      <c r="AV30" s="444"/>
      <c r="AW30" s="27"/>
      <c r="AX30" s="27"/>
      <c r="AY30" s="27"/>
      <c r="AZ30" s="27"/>
    </row>
    <row r="31" spans="1:52" ht="15.75">
      <c r="A31" s="28">
        <v>17</v>
      </c>
      <c r="B31" s="483" t="s">
        <v>94</v>
      </c>
      <c r="C31" s="484"/>
      <c r="D31" s="484"/>
      <c r="E31" s="484"/>
      <c r="F31" s="484"/>
      <c r="G31" s="484"/>
      <c r="H31" s="484"/>
      <c r="I31" s="485"/>
      <c r="J31" s="29" t="s">
        <v>82</v>
      </c>
      <c r="K31" s="46"/>
      <c r="L31" s="178">
        <f>5750/1.1</f>
        <v>5227.272727272727</v>
      </c>
      <c r="M31" s="500">
        <f t="shared" si="1"/>
        <v>0</v>
      </c>
      <c r="N31" s="501"/>
      <c r="O31" s="16"/>
      <c r="P31" s="464"/>
      <c r="Q31" s="464"/>
      <c r="R31" s="464"/>
      <c r="S31" s="464"/>
      <c r="T31" s="464"/>
      <c r="U31" s="464"/>
      <c r="V31" s="464"/>
      <c r="W31" s="464"/>
      <c r="X31" s="464"/>
      <c r="Y31" s="464"/>
      <c r="Z31" s="464"/>
      <c r="AA31" s="464"/>
      <c r="AB31" s="464"/>
      <c r="AC31" s="464"/>
      <c r="AD31" s="464"/>
      <c r="AE31" s="464"/>
      <c r="AF31" s="464"/>
      <c r="AG31" s="455"/>
      <c r="AH31" s="455"/>
      <c r="AI31" s="455"/>
      <c r="AJ31" s="455"/>
      <c r="AK31" s="455"/>
      <c r="AL31" s="455"/>
      <c r="AM31" s="455"/>
      <c r="AN31" s="455"/>
      <c r="AO31" s="455"/>
      <c r="AP31" s="455"/>
      <c r="AQ31" s="455"/>
      <c r="AR31" s="475"/>
      <c r="AS31" s="444"/>
      <c r="AT31" s="444"/>
      <c r="AU31" s="444"/>
      <c r="AV31" s="444"/>
      <c r="AW31" s="27"/>
      <c r="AX31" s="27"/>
      <c r="AY31" s="27"/>
      <c r="AZ31" s="27"/>
    </row>
    <row r="32" spans="1:52" ht="15.75">
      <c r="A32" s="1"/>
      <c r="B32" s="476"/>
      <c r="C32" s="476"/>
      <c r="D32" s="476"/>
      <c r="E32" s="476"/>
      <c r="F32" s="476"/>
      <c r="G32" s="476"/>
      <c r="H32" s="476"/>
      <c r="I32" s="476"/>
      <c r="J32" s="477" t="s">
        <v>14</v>
      </c>
      <c r="K32" s="477"/>
      <c r="L32" s="478"/>
      <c r="M32" s="479">
        <f>ROUND(SUM(M16:N31),0)</f>
        <v>2891273</v>
      </c>
      <c r="N32" s="480"/>
      <c r="O32" s="16" t="s">
        <v>13</v>
      </c>
      <c r="P32" s="3"/>
      <c r="Q32" s="2"/>
      <c r="R32" s="2"/>
      <c r="S32" s="2"/>
      <c r="T32" s="2"/>
      <c r="U32" s="2"/>
      <c r="V32" s="2"/>
      <c r="W32" s="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27"/>
      <c r="AX32" s="27"/>
      <c r="AY32" s="27"/>
      <c r="AZ32" s="27"/>
    </row>
    <row r="33" spans="1:52" ht="15.75">
      <c r="A33" s="1" t="s">
        <v>21</v>
      </c>
      <c r="B33" s="30"/>
      <c r="C33" s="47">
        <v>0.1</v>
      </c>
      <c r="D33" s="30"/>
      <c r="E33" s="481"/>
      <c r="F33" s="482"/>
      <c r="G33" s="30"/>
      <c r="H33" s="30"/>
      <c r="I33" s="30"/>
      <c r="J33" s="477" t="s">
        <v>15</v>
      </c>
      <c r="K33" s="477"/>
      <c r="L33" s="478"/>
      <c r="M33" s="479">
        <f>ROUND(M32*C33,0)</f>
        <v>289127</v>
      </c>
      <c r="N33" s="480"/>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c r="A34" s="1"/>
      <c r="B34" s="30"/>
      <c r="C34" s="30"/>
      <c r="D34" s="30"/>
      <c r="E34" s="30"/>
      <c r="F34" s="30"/>
      <c r="G34" s="30"/>
      <c r="H34" s="30"/>
      <c r="I34" s="30"/>
      <c r="J34" s="477" t="s">
        <v>16</v>
      </c>
      <c r="K34" s="477"/>
      <c r="L34" s="478"/>
      <c r="M34" s="479">
        <f>M32+M33</f>
        <v>3180400</v>
      </c>
      <c r="N34" s="480"/>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15.75">
      <c r="A35" s="6"/>
      <c r="B35" s="2"/>
      <c r="C35" s="2"/>
      <c r="D35" s="2"/>
      <c r="E35" s="2"/>
      <c r="F35" s="2"/>
      <c r="G35" s="2"/>
      <c r="H35" s="2"/>
      <c r="I35" s="2"/>
      <c r="J35" s="2"/>
      <c r="K35" s="11"/>
      <c r="L35" s="11"/>
      <c r="M35" s="11"/>
      <c r="N35" s="7"/>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54" t="e">
        <f ca="1">"Số tiền bằng chữ: "&amp;_xll.VND(M34)</f>
        <v>#NAME?</v>
      </c>
      <c r="B36" s="455"/>
      <c r="C36" s="455"/>
      <c r="D36" s="455"/>
      <c r="E36" s="455"/>
      <c r="F36" s="455"/>
      <c r="G36" s="455"/>
      <c r="H36" s="455"/>
      <c r="I36" s="455"/>
      <c r="J36" s="455"/>
      <c r="K36" s="455"/>
      <c r="L36" s="455"/>
      <c r="M36" s="455"/>
      <c r="N36" s="456"/>
      <c r="O36" s="1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31"/>
      <c r="AR36" s="31"/>
      <c r="AS36" s="31"/>
      <c r="AT36" s="31"/>
      <c r="AU36" s="31"/>
      <c r="AV36" s="31"/>
      <c r="AW36" s="27"/>
      <c r="AX36" s="27"/>
      <c r="AY36" s="27"/>
      <c r="AZ36" s="27"/>
    </row>
    <row r="37" spans="1:52" ht="15.75" hidden="1">
      <c r="A37" s="6"/>
      <c r="B37" s="2"/>
      <c r="C37" s="2"/>
      <c r="D37" s="2"/>
      <c r="E37" s="2"/>
      <c r="F37" s="48"/>
      <c r="G37" s="48"/>
      <c r="H37" s="48"/>
      <c r="I37" s="48"/>
      <c r="J37" s="48"/>
      <c r="K37" s="48"/>
      <c r="L37" s="48"/>
      <c r="M37" s="48"/>
      <c r="N37" s="49"/>
      <c r="O37" s="1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31"/>
      <c r="AR37" s="31"/>
      <c r="AS37" s="31"/>
      <c r="AT37" s="31"/>
      <c r="AU37" s="31"/>
      <c r="AV37" s="31"/>
      <c r="AW37" s="27"/>
      <c r="AX37" s="27"/>
      <c r="AY37" s="27"/>
      <c r="AZ37" s="27"/>
    </row>
    <row r="38" spans="1:52" ht="15.75" hidden="1">
      <c r="A38" s="493"/>
      <c r="B38" s="494"/>
      <c r="C38" s="494"/>
      <c r="D38" s="494"/>
      <c r="E38" s="494"/>
      <c r="F38" s="494"/>
      <c r="G38" s="494"/>
      <c r="H38" s="494"/>
      <c r="I38" s="494"/>
      <c r="J38" s="494"/>
      <c r="K38" s="494"/>
      <c r="L38" s="494"/>
      <c r="M38" s="494"/>
      <c r="N38" s="495"/>
      <c r="O38" s="15"/>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31"/>
      <c r="AR38" s="31"/>
      <c r="AS38" s="31"/>
      <c r="AT38" s="31"/>
      <c r="AU38" s="31"/>
      <c r="AV38" s="31"/>
      <c r="AW38" s="27"/>
      <c r="AX38" s="27"/>
      <c r="AY38" s="27"/>
      <c r="AZ38" s="27"/>
    </row>
    <row r="39" spans="1:52" ht="15.75" hidden="1">
      <c r="A39" s="6"/>
      <c r="B39" s="2"/>
      <c r="C39" s="2"/>
      <c r="D39" s="2"/>
      <c r="E39" s="2"/>
      <c r="F39" s="14"/>
      <c r="G39" s="14"/>
      <c r="H39" s="14"/>
      <c r="I39" s="14"/>
      <c r="J39" s="14"/>
      <c r="K39" s="14"/>
      <c r="L39" s="14"/>
      <c r="M39" s="14"/>
      <c r="N39" s="32"/>
      <c r="O39" s="15"/>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31"/>
      <c r="AR39" s="31"/>
      <c r="AS39" s="31"/>
      <c r="AT39" s="31"/>
      <c r="AU39" s="31"/>
      <c r="AV39" s="31"/>
      <c r="AW39" s="27"/>
      <c r="AX39" s="27"/>
      <c r="AY39" s="27"/>
      <c r="AZ39" s="27"/>
    </row>
    <row r="40" spans="1:52" ht="20.25" customHeight="1">
      <c r="A40" s="496" t="s">
        <v>17</v>
      </c>
      <c r="B40" s="464"/>
      <c r="C40" s="464"/>
      <c r="D40" s="464"/>
      <c r="E40" s="464"/>
      <c r="F40" s="464"/>
      <c r="G40" s="464"/>
      <c r="H40" s="14"/>
      <c r="I40" s="14"/>
      <c r="J40" s="14"/>
      <c r="K40" s="497" t="s">
        <v>18</v>
      </c>
      <c r="L40" s="497"/>
      <c r="M40" s="497"/>
      <c r="N40" s="498"/>
      <c r="O40" s="15"/>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31"/>
      <c r="AR40" s="31"/>
      <c r="AS40" s="31"/>
      <c r="AT40" s="31"/>
      <c r="AU40" s="31"/>
      <c r="AV40" s="31"/>
      <c r="AW40" s="27"/>
      <c r="AX40" s="27"/>
      <c r="AY40" s="27"/>
      <c r="AZ40" s="27"/>
    </row>
    <row r="41" spans="1:52" ht="15.75">
      <c r="A41" s="488" t="s">
        <v>19</v>
      </c>
      <c r="B41" s="489"/>
      <c r="C41" s="489"/>
      <c r="D41" s="489"/>
      <c r="E41" s="489"/>
      <c r="F41" s="489"/>
      <c r="G41" s="489"/>
      <c r="H41" s="33"/>
      <c r="I41" s="33"/>
      <c r="J41" s="33"/>
      <c r="K41" s="490" t="s">
        <v>24</v>
      </c>
      <c r="L41" s="490"/>
      <c r="M41" s="490"/>
      <c r="N41" s="491"/>
      <c r="O41" s="34"/>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6"/>
      <c r="AR41" s="36"/>
      <c r="AS41" s="36"/>
      <c r="AT41" s="36"/>
      <c r="AU41" s="36"/>
      <c r="AV41" s="36"/>
      <c r="AW41" s="37"/>
      <c r="AX41" s="37"/>
      <c r="AY41" s="37"/>
      <c r="AZ41" s="37"/>
    </row>
    <row r="42" spans="1:52" ht="15.75">
      <c r="A42" s="6"/>
      <c r="B42" s="2"/>
      <c r="C42" s="2"/>
      <c r="D42" s="2"/>
      <c r="E42" s="2"/>
      <c r="F42" s="2"/>
      <c r="G42" s="2"/>
      <c r="H42" s="2"/>
      <c r="I42" s="2"/>
      <c r="J42" s="2"/>
      <c r="K42" s="11"/>
      <c r="L42" s="11"/>
      <c r="M42" s="11"/>
      <c r="N42" s="7"/>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5.75">
      <c r="A43" s="6"/>
      <c r="B43" s="2"/>
      <c r="C43" s="2"/>
      <c r="D43" s="2"/>
      <c r="E43" s="2"/>
      <c r="F43" s="2"/>
      <c r="G43" s="2"/>
      <c r="H43" s="2"/>
      <c r="I43" s="2"/>
      <c r="J43" s="2"/>
      <c r="K43" s="11"/>
      <c r="L43" s="11"/>
      <c r="M43" s="11"/>
      <c r="N43" s="7"/>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ht="15.75">
      <c r="A44" s="6"/>
      <c r="B44" s="2"/>
      <c r="C44" s="2"/>
      <c r="D44" s="2"/>
      <c r="E44" s="2"/>
      <c r="F44" s="2"/>
      <c r="G44" s="2"/>
      <c r="H44" s="2"/>
      <c r="I44" s="2"/>
      <c r="J44" s="2"/>
      <c r="K44" s="11"/>
      <c r="L44" s="11"/>
      <c r="M44" s="11"/>
      <c r="N44" s="7"/>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ht="15.75">
      <c r="A45" s="496"/>
      <c r="B45" s="464"/>
      <c r="C45" s="464"/>
      <c r="D45" s="464"/>
      <c r="E45" s="464"/>
      <c r="F45" s="464"/>
      <c r="G45" s="464"/>
      <c r="H45" s="2"/>
      <c r="I45" s="2"/>
      <c r="J45" s="2"/>
      <c r="K45" s="466" t="s">
        <v>56</v>
      </c>
      <c r="L45" s="466"/>
      <c r="M45" s="466"/>
      <c r="N45" s="499"/>
    </row>
    <row r="46" spans="1:52" ht="15.75">
      <c r="A46" s="6"/>
      <c r="B46" s="2"/>
      <c r="C46" s="2"/>
      <c r="D46" s="2"/>
      <c r="E46" s="2"/>
      <c r="F46" s="2"/>
      <c r="G46" s="2"/>
      <c r="H46" s="2"/>
      <c r="I46" s="2"/>
      <c r="J46" s="2"/>
      <c r="K46" s="11"/>
      <c r="L46" s="11"/>
      <c r="M46" s="11"/>
      <c r="N46" s="7"/>
    </row>
    <row r="47" spans="1:52" ht="15.75">
      <c r="A47" s="6"/>
      <c r="B47" s="2"/>
      <c r="C47" s="2"/>
      <c r="D47" s="2"/>
      <c r="E47" s="2"/>
      <c r="F47" s="2"/>
      <c r="G47" s="2"/>
      <c r="H47" s="2"/>
      <c r="I47" s="2"/>
      <c r="J47" s="2"/>
      <c r="K47" s="11"/>
      <c r="L47" s="11"/>
      <c r="M47" s="11"/>
      <c r="N47" s="7"/>
    </row>
    <row r="48" spans="1:52" ht="15.75">
      <c r="A48" s="6"/>
      <c r="B48" s="2" t="s">
        <v>132</v>
      </c>
      <c r="C48" s="2"/>
      <c r="D48" s="2"/>
      <c r="E48" s="2"/>
      <c r="F48" s="2"/>
      <c r="G48" s="2"/>
      <c r="H48" s="2"/>
      <c r="I48" s="2"/>
      <c r="J48" s="2"/>
      <c r="K48" s="11"/>
      <c r="L48" s="11"/>
      <c r="M48" s="11"/>
      <c r="N48" s="7"/>
    </row>
    <row r="49" spans="1:14" ht="15.75">
      <c r="A49" s="6"/>
      <c r="B49" s="2"/>
      <c r="C49" s="2"/>
      <c r="D49" s="2"/>
      <c r="E49" s="2"/>
      <c r="F49" s="2"/>
      <c r="G49" s="2"/>
      <c r="H49" s="2"/>
      <c r="I49" s="2"/>
      <c r="J49" s="2"/>
      <c r="K49" s="11"/>
      <c r="L49" s="11"/>
      <c r="M49" s="11"/>
      <c r="N49" s="7"/>
    </row>
    <row r="50" spans="1:14" ht="15.75">
      <c r="A50" s="6"/>
      <c r="B50" s="2"/>
      <c r="C50" s="2"/>
      <c r="D50" s="2"/>
      <c r="E50" s="2"/>
      <c r="F50" s="2"/>
      <c r="G50" s="2"/>
      <c r="H50" s="2"/>
      <c r="I50" s="2"/>
      <c r="J50" s="2"/>
      <c r="K50" s="11"/>
      <c r="L50" s="11"/>
      <c r="M50" s="11"/>
      <c r="N50" s="7"/>
    </row>
    <row r="51" spans="1:14" ht="15.75">
      <c r="A51" s="6"/>
      <c r="B51" s="2"/>
      <c r="C51" s="2"/>
      <c r="D51" s="2"/>
      <c r="E51" s="2"/>
      <c r="F51" s="2"/>
      <c r="G51" s="2"/>
      <c r="H51" s="2"/>
      <c r="I51" s="2"/>
      <c r="J51" s="2"/>
      <c r="K51" s="11"/>
      <c r="L51" s="11"/>
      <c r="M51" s="11"/>
      <c r="N51" s="7"/>
    </row>
    <row r="52" spans="1:14" ht="16.5" thickBot="1">
      <c r="A52" s="38"/>
      <c r="B52" s="39"/>
      <c r="C52" s="39"/>
      <c r="D52" s="39"/>
      <c r="E52" s="39"/>
      <c r="F52" s="39"/>
      <c r="G52" s="39"/>
      <c r="H52" s="39"/>
      <c r="I52" s="39"/>
      <c r="J52" s="39"/>
      <c r="K52" s="40"/>
      <c r="L52" s="40"/>
      <c r="M52" s="40"/>
      <c r="N52" s="41"/>
    </row>
    <row r="53" spans="1:14" ht="15.75" thickTop="1">
      <c r="A53" s="492"/>
      <c r="B53" s="492"/>
      <c r="C53" s="492"/>
      <c r="D53" s="492"/>
      <c r="E53" s="492"/>
      <c r="F53" s="492"/>
      <c r="G53" s="492"/>
      <c r="H53" s="492"/>
      <c r="I53" s="492"/>
      <c r="J53" s="492"/>
      <c r="K53" s="492"/>
      <c r="L53" s="492"/>
      <c r="M53" s="492"/>
      <c r="N53" s="492"/>
    </row>
  </sheetData>
  <mergeCells count="143">
    <mergeCell ref="AK4:AN4"/>
    <mergeCell ref="A5:N5"/>
    <mergeCell ref="H6:N6"/>
    <mergeCell ref="S6:T6"/>
    <mergeCell ref="A8:N8"/>
    <mergeCell ref="A9:N9"/>
    <mergeCell ref="A10:N10"/>
    <mergeCell ref="P10:Q10"/>
    <mergeCell ref="R10:AF10"/>
    <mergeCell ref="AG10:AH10"/>
    <mergeCell ref="A3:N4"/>
    <mergeCell ref="AD4:AF4"/>
    <mergeCell ref="AH4:AI4"/>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R15:AV15"/>
    <mergeCell ref="B16:I16"/>
    <mergeCell ref="M16:N16"/>
    <mergeCell ref="P16:AF16"/>
    <mergeCell ref="AG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B17:I17"/>
    <mergeCell ref="M17:N17"/>
    <mergeCell ref="P17:AF17"/>
    <mergeCell ref="AG17:AQ17"/>
    <mergeCell ref="AR17:AV17"/>
    <mergeCell ref="B18:I18"/>
    <mergeCell ref="M18:N18"/>
    <mergeCell ref="P18:AF18"/>
    <mergeCell ref="AG18:AQ18"/>
    <mergeCell ref="AR18:AV18"/>
    <mergeCell ref="B19:I19"/>
    <mergeCell ref="M19:N19"/>
    <mergeCell ref="P19:AF19"/>
    <mergeCell ref="AG19:AQ19"/>
    <mergeCell ref="AR19:AV19"/>
    <mergeCell ref="B20:I20"/>
    <mergeCell ref="M20:N20"/>
    <mergeCell ref="P20:AF20"/>
    <mergeCell ref="AG20:AQ20"/>
    <mergeCell ref="AR20:AV20"/>
    <mergeCell ref="B21:I21"/>
    <mergeCell ref="M21:N21"/>
    <mergeCell ref="P21:AF21"/>
    <mergeCell ref="AG21:AQ21"/>
    <mergeCell ref="AR21:AV21"/>
    <mergeCell ref="B22:I22"/>
    <mergeCell ref="M22:N22"/>
    <mergeCell ref="P22:AF22"/>
    <mergeCell ref="AG22:AQ22"/>
    <mergeCell ref="AR22:AV22"/>
    <mergeCell ref="B23:I23"/>
    <mergeCell ref="M23:N23"/>
    <mergeCell ref="P23:AF23"/>
    <mergeCell ref="AG23:AQ23"/>
    <mergeCell ref="AR23:AV23"/>
    <mergeCell ref="B24:I24"/>
    <mergeCell ref="M24:N24"/>
    <mergeCell ref="P24:AF24"/>
    <mergeCell ref="AG24:AQ24"/>
    <mergeCell ref="AR24:AV24"/>
    <mergeCell ref="B25:I25"/>
    <mergeCell ref="M25:N25"/>
    <mergeCell ref="P25:AF25"/>
    <mergeCell ref="AG25:AQ25"/>
    <mergeCell ref="AR25:AV25"/>
    <mergeCell ref="B26:I26"/>
    <mergeCell ref="M26:N26"/>
    <mergeCell ref="P26:AF26"/>
    <mergeCell ref="AG26:AQ26"/>
    <mergeCell ref="AR26:AV26"/>
    <mergeCell ref="B27:I27"/>
    <mergeCell ref="M27:N27"/>
    <mergeCell ref="P27:AF27"/>
    <mergeCell ref="AG27:AQ27"/>
    <mergeCell ref="AR27:AV27"/>
    <mergeCell ref="B28:I28"/>
    <mergeCell ref="M28:N28"/>
    <mergeCell ref="P28:AF28"/>
    <mergeCell ref="AG28:AQ28"/>
    <mergeCell ref="AR28:AV28"/>
    <mergeCell ref="B29:I29"/>
    <mergeCell ref="M29:N29"/>
    <mergeCell ref="P29:AF29"/>
    <mergeCell ref="AG29:AQ29"/>
    <mergeCell ref="AR29:AV29"/>
    <mergeCell ref="B30:I30"/>
    <mergeCell ref="M30:N30"/>
    <mergeCell ref="P30:AF30"/>
    <mergeCell ref="AG30:AQ30"/>
    <mergeCell ref="AR30:AV30"/>
    <mergeCell ref="B31:I31"/>
    <mergeCell ref="M31:N31"/>
    <mergeCell ref="P31:AF31"/>
    <mergeCell ref="AG31:AQ31"/>
    <mergeCell ref="AR31:AV31"/>
    <mergeCell ref="B32:I32"/>
    <mergeCell ref="J32:L32"/>
    <mergeCell ref="M32:N32"/>
    <mergeCell ref="X32:AV32"/>
    <mergeCell ref="A53:N53"/>
    <mergeCell ref="A38:N38"/>
    <mergeCell ref="A40:G40"/>
    <mergeCell ref="K40:N40"/>
    <mergeCell ref="A41:G41"/>
    <mergeCell ref="K41:N41"/>
    <mergeCell ref="A45:G45"/>
    <mergeCell ref="K45:N45"/>
    <mergeCell ref="E33:F33"/>
    <mergeCell ref="J33:L33"/>
    <mergeCell ref="M33:N33"/>
    <mergeCell ref="J34:L34"/>
    <mergeCell ref="M34:N34"/>
    <mergeCell ref="A36:N36"/>
  </mergeCells>
  <printOptions horizontalCentered="1"/>
  <pageMargins left="0.31496062992125984" right="0.31496062992125984" top="0.78740157480314965" bottom="0.74803149606299213" header="0.31496062992125984" footer="0.31496062992125984"/>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0"/>
  <sheetViews>
    <sheetView tabSelected="1" topLeftCell="A64" workbookViewId="0">
      <selection activeCell="M40" sqref="M40:U40"/>
    </sheetView>
  </sheetViews>
  <sheetFormatPr defaultRowHeight="42.75" customHeight="1"/>
  <cols>
    <col min="1" max="1" width="4.140625" style="427" customWidth="1"/>
    <col min="2" max="2" width="10.42578125" style="435" customWidth="1"/>
    <col min="3" max="3" width="5.42578125" style="435" customWidth="1"/>
    <col min="4" max="4" width="6.85546875" style="435" customWidth="1"/>
    <col min="5" max="5" width="4.42578125" style="435" customWidth="1"/>
    <col min="6" max="6" width="4" style="435" customWidth="1"/>
    <col min="7" max="7" width="6.85546875" style="435" customWidth="1"/>
    <col min="8" max="8" width="5.7109375" style="435" customWidth="1"/>
    <col min="9" max="9" width="4.85546875" style="435" customWidth="1"/>
    <col min="10" max="10" width="10" style="435" customWidth="1"/>
    <col min="11" max="11" width="6.85546875" style="427" customWidth="1"/>
    <col min="12" max="12" width="10.140625" style="427" customWidth="1"/>
    <col min="13" max="14" width="6.85546875" style="427" customWidth="1"/>
    <col min="15" max="15" width="4.42578125" style="427" customWidth="1"/>
    <col min="16" max="16" width="4.28515625" style="427" customWidth="1"/>
    <col min="17" max="17" width="4.7109375" style="427" customWidth="1"/>
    <col min="18" max="18" width="3.42578125" style="427" customWidth="1"/>
    <col min="19" max="19" width="6.85546875" style="427" customWidth="1"/>
    <col min="20" max="20" width="4" style="427" customWidth="1"/>
    <col min="21" max="21" width="8.7109375" style="427" customWidth="1"/>
    <col min="22" max="22" width="13.85546875" style="428" customWidth="1"/>
    <col min="23" max="16384" width="9.140625" style="427"/>
  </cols>
  <sheetData>
    <row r="1" spans="1:22" ht="51" customHeight="1">
      <c r="A1" s="530" t="s">
        <v>600</v>
      </c>
      <c r="B1" s="530"/>
      <c r="C1" s="530"/>
      <c r="D1" s="530"/>
      <c r="E1" s="530"/>
      <c r="F1" s="530"/>
      <c r="G1" s="530"/>
      <c r="H1" s="530"/>
      <c r="I1" s="530"/>
      <c r="J1" s="530"/>
      <c r="K1" s="530"/>
      <c r="L1" s="530"/>
      <c r="M1" s="530"/>
      <c r="N1" s="530"/>
      <c r="O1" s="530"/>
      <c r="P1" s="530"/>
      <c r="Q1" s="530"/>
      <c r="R1" s="530"/>
      <c r="S1" s="530"/>
      <c r="T1" s="530"/>
      <c r="U1" s="530"/>
      <c r="V1" s="530"/>
    </row>
    <row r="2" spans="1:22" s="437" customFormat="1" ht="42.75" customHeight="1">
      <c r="A2" s="506" t="s">
        <v>540</v>
      </c>
      <c r="B2" s="506"/>
      <c r="C2" s="506"/>
      <c r="D2" s="506"/>
      <c r="E2" s="506"/>
      <c r="F2" s="506"/>
      <c r="G2" s="506"/>
      <c r="H2" s="506"/>
      <c r="I2" s="506"/>
      <c r="J2" s="506"/>
      <c r="K2" s="506" t="s">
        <v>541</v>
      </c>
      <c r="L2" s="506"/>
      <c r="M2" s="506"/>
      <c r="N2" s="506"/>
      <c r="O2" s="506"/>
      <c r="P2" s="506"/>
      <c r="Q2" s="506"/>
      <c r="R2" s="506"/>
      <c r="S2" s="506"/>
      <c r="T2" s="506"/>
      <c r="U2" s="506"/>
      <c r="V2" s="436" t="s">
        <v>542</v>
      </c>
    </row>
    <row r="3" spans="1:22" s="428" customFormat="1" ht="33" customHeight="1">
      <c r="A3" s="507" t="s">
        <v>227</v>
      </c>
      <c r="B3" s="507"/>
      <c r="C3" s="507"/>
      <c r="D3" s="507"/>
      <c r="E3" s="507"/>
      <c r="F3" s="507"/>
      <c r="G3" s="507"/>
      <c r="H3" s="507"/>
      <c r="I3" s="507"/>
      <c r="J3" s="507"/>
      <c r="K3" s="509" t="s">
        <v>227</v>
      </c>
      <c r="L3" s="509"/>
      <c r="M3" s="509"/>
      <c r="N3" s="509"/>
      <c r="O3" s="509"/>
      <c r="P3" s="509"/>
      <c r="Q3" s="509"/>
      <c r="R3" s="509"/>
      <c r="S3" s="509"/>
      <c r="T3" s="509"/>
      <c r="U3" s="509"/>
      <c r="V3" s="429" t="s">
        <v>558</v>
      </c>
    </row>
    <row r="4" spans="1:22" s="428" customFormat="1" ht="48.75" customHeight="1">
      <c r="A4" s="507" t="s">
        <v>228</v>
      </c>
      <c r="B4" s="507"/>
      <c r="C4" s="507"/>
      <c r="D4" s="507"/>
      <c r="E4" s="507"/>
      <c r="F4" s="507"/>
      <c r="G4" s="507"/>
      <c r="H4" s="507"/>
      <c r="I4" s="507"/>
      <c r="J4" s="507"/>
      <c r="K4" s="507" t="s">
        <v>228</v>
      </c>
      <c r="L4" s="507"/>
      <c r="M4" s="507"/>
      <c r="N4" s="507"/>
      <c r="O4" s="507"/>
      <c r="P4" s="507"/>
      <c r="Q4" s="507"/>
      <c r="R4" s="507"/>
      <c r="S4" s="507"/>
      <c r="T4" s="507"/>
      <c r="U4" s="507"/>
      <c r="V4" s="429" t="s">
        <v>558</v>
      </c>
    </row>
    <row r="5" spans="1:22" s="428" customFormat="1" ht="65.25" customHeight="1">
      <c r="A5" s="508"/>
      <c r="B5" s="508"/>
      <c r="C5" s="508"/>
      <c r="D5" s="508"/>
      <c r="E5" s="508"/>
      <c r="F5" s="508"/>
      <c r="G5" s="508"/>
      <c r="H5" s="508"/>
      <c r="I5" s="508"/>
      <c r="J5" s="508"/>
      <c r="K5" s="507" t="s">
        <v>464</v>
      </c>
      <c r="L5" s="507"/>
      <c r="M5" s="507"/>
      <c r="N5" s="507"/>
      <c r="O5" s="507"/>
      <c r="P5" s="507"/>
      <c r="Q5" s="507"/>
      <c r="R5" s="507"/>
      <c r="S5" s="507"/>
      <c r="T5" s="507"/>
      <c r="U5" s="507"/>
      <c r="V5" s="429" t="s">
        <v>562</v>
      </c>
    </row>
    <row r="6" spans="1:22" s="428" customFormat="1" ht="48.75" customHeight="1">
      <c r="A6" s="507" t="s">
        <v>229</v>
      </c>
      <c r="B6" s="507"/>
      <c r="C6" s="507"/>
      <c r="D6" s="507"/>
      <c r="E6" s="507"/>
      <c r="F6" s="507"/>
      <c r="G6" s="507"/>
      <c r="H6" s="507"/>
      <c r="I6" s="507"/>
      <c r="J6" s="507"/>
      <c r="K6" s="507" t="s">
        <v>465</v>
      </c>
      <c r="L6" s="507"/>
      <c r="M6" s="507"/>
      <c r="N6" s="507"/>
      <c r="O6" s="507"/>
      <c r="P6" s="507"/>
      <c r="Q6" s="507"/>
      <c r="R6" s="507"/>
      <c r="S6" s="507"/>
      <c r="T6" s="507"/>
      <c r="U6" s="507"/>
      <c r="V6" s="429" t="s">
        <v>561</v>
      </c>
    </row>
    <row r="7" spans="1:22" s="428" customFormat="1" ht="48.75" customHeight="1">
      <c r="A7" s="507" t="s">
        <v>230</v>
      </c>
      <c r="B7" s="507"/>
      <c r="C7" s="507"/>
      <c r="D7" s="507"/>
      <c r="E7" s="507"/>
      <c r="F7" s="507"/>
      <c r="G7" s="507"/>
      <c r="H7" s="507"/>
      <c r="I7" s="507"/>
      <c r="J7" s="507"/>
      <c r="K7" s="507" t="s">
        <v>466</v>
      </c>
      <c r="L7" s="507"/>
      <c r="M7" s="507"/>
      <c r="N7" s="507"/>
      <c r="O7" s="507"/>
      <c r="P7" s="507"/>
      <c r="Q7" s="507"/>
      <c r="R7" s="507"/>
      <c r="S7" s="507"/>
      <c r="T7" s="507"/>
      <c r="U7" s="507"/>
      <c r="V7" s="429" t="s">
        <v>561</v>
      </c>
    </row>
    <row r="8" spans="1:22" s="428" customFormat="1" ht="69" customHeight="1">
      <c r="A8" s="507" t="s">
        <v>231</v>
      </c>
      <c r="B8" s="507"/>
      <c r="C8" s="507"/>
      <c r="D8" s="507"/>
      <c r="E8" s="507"/>
      <c r="F8" s="507"/>
      <c r="G8" s="507"/>
      <c r="H8" s="507"/>
      <c r="I8" s="507"/>
      <c r="J8" s="507"/>
      <c r="K8" s="507" t="s">
        <v>467</v>
      </c>
      <c r="L8" s="507"/>
      <c r="M8" s="507"/>
      <c r="N8" s="507"/>
      <c r="O8" s="507"/>
      <c r="P8" s="507"/>
      <c r="Q8" s="507"/>
      <c r="R8" s="507"/>
      <c r="S8" s="507"/>
      <c r="T8" s="507"/>
      <c r="U8" s="507"/>
      <c r="V8" s="429" t="s">
        <v>561</v>
      </c>
    </row>
    <row r="9" spans="1:22" s="428" customFormat="1" ht="48.75" customHeight="1">
      <c r="A9" s="507" t="s">
        <v>545</v>
      </c>
      <c r="B9" s="507"/>
      <c r="C9" s="507"/>
      <c r="D9" s="507"/>
      <c r="E9" s="507"/>
      <c r="F9" s="507"/>
      <c r="G9" s="507"/>
      <c r="H9" s="507"/>
      <c r="I9" s="507"/>
      <c r="J9" s="507"/>
      <c r="K9" s="507" t="s">
        <v>546</v>
      </c>
      <c r="L9" s="507"/>
      <c r="M9" s="507"/>
      <c r="N9" s="507"/>
      <c r="O9" s="507"/>
      <c r="P9" s="507"/>
      <c r="Q9" s="507"/>
      <c r="R9" s="507"/>
      <c r="S9" s="507"/>
      <c r="T9" s="507"/>
      <c r="U9" s="507"/>
      <c r="V9" s="429" t="s">
        <v>561</v>
      </c>
    </row>
    <row r="10" spans="1:22" s="428" customFormat="1" ht="91.5" customHeight="1">
      <c r="A10" s="507" t="s">
        <v>547</v>
      </c>
      <c r="B10" s="507"/>
      <c r="C10" s="507"/>
      <c r="D10" s="507"/>
      <c r="E10" s="507"/>
      <c r="F10" s="507"/>
      <c r="G10" s="507"/>
      <c r="H10" s="507"/>
      <c r="I10" s="507"/>
      <c r="J10" s="507"/>
      <c r="K10" s="507" t="s">
        <v>548</v>
      </c>
      <c r="L10" s="509"/>
      <c r="M10" s="509"/>
      <c r="N10" s="509"/>
      <c r="O10" s="509"/>
      <c r="P10" s="509"/>
      <c r="Q10" s="509"/>
      <c r="R10" s="509"/>
      <c r="S10" s="509"/>
      <c r="T10" s="509"/>
      <c r="U10" s="509"/>
      <c r="V10" s="429" t="s">
        <v>561</v>
      </c>
    </row>
    <row r="11" spans="1:22" s="428" customFormat="1" ht="67.5" customHeight="1">
      <c r="A11" s="507" t="s">
        <v>549</v>
      </c>
      <c r="B11" s="507"/>
      <c r="C11" s="507"/>
      <c r="D11" s="507"/>
      <c r="E11" s="507"/>
      <c r="F11" s="507"/>
      <c r="G11" s="507"/>
      <c r="H11" s="507"/>
      <c r="I11" s="507"/>
      <c r="J11" s="507"/>
      <c r="K11" s="507" t="s">
        <v>550</v>
      </c>
      <c r="L11" s="507"/>
      <c r="M11" s="507"/>
      <c r="N11" s="507"/>
      <c r="O11" s="507"/>
      <c r="P11" s="507"/>
      <c r="Q11" s="507"/>
      <c r="R11" s="507"/>
      <c r="S11" s="507"/>
      <c r="T11" s="507"/>
      <c r="U11" s="507"/>
      <c r="V11" s="429" t="s">
        <v>561</v>
      </c>
    </row>
    <row r="12" spans="1:22" s="428" customFormat="1" ht="30" customHeight="1">
      <c r="A12" s="507" t="s">
        <v>232</v>
      </c>
      <c r="B12" s="507"/>
      <c r="C12" s="507"/>
      <c r="D12" s="507"/>
      <c r="E12" s="507"/>
      <c r="F12" s="507"/>
      <c r="G12" s="507"/>
      <c r="H12" s="507"/>
      <c r="I12" s="507"/>
      <c r="J12" s="507"/>
      <c r="K12" s="507" t="s">
        <v>232</v>
      </c>
      <c r="L12" s="507"/>
      <c r="M12" s="507"/>
      <c r="N12" s="507"/>
      <c r="O12" s="507"/>
      <c r="P12" s="507"/>
      <c r="Q12" s="507"/>
      <c r="R12" s="507"/>
      <c r="S12" s="507"/>
      <c r="T12" s="507"/>
      <c r="U12" s="507"/>
      <c r="V12" s="430"/>
    </row>
    <row r="13" spans="1:22" s="428" customFormat="1" ht="67.5" customHeight="1">
      <c r="A13" s="507" t="s">
        <v>233</v>
      </c>
      <c r="B13" s="507"/>
      <c r="C13" s="507"/>
      <c r="D13" s="507"/>
      <c r="E13" s="507"/>
      <c r="F13" s="507"/>
      <c r="G13" s="507"/>
      <c r="H13" s="507"/>
      <c r="I13" s="507"/>
      <c r="J13" s="507"/>
      <c r="K13" s="507" t="s">
        <v>563</v>
      </c>
      <c r="L13" s="507"/>
      <c r="M13" s="507"/>
      <c r="N13" s="507"/>
      <c r="O13" s="507"/>
      <c r="P13" s="507"/>
      <c r="Q13" s="507"/>
      <c r="R13" s="507"/>
      <c r="S13" s="507"/>
      <c r="T13" s="507"/>
      <c r="U13" s="507"/>
      <c r="V13" s="429" t="s">
        <v>561</v>
      </c>
    </row>
    <row r="14" spans="1:22" s="428" customFormat="1" ht="69.75" customHeight="1">
      <c r="A14" s="528"/>
      <c r="B14" s="528"/>
      <c r="C14" s="528"/>
      <c r="D14" s="528"/>
      <c r="E14" s="528"/>
      <c r="F14" s="528"/>
      <c r="G14" s="528"/>
      <c r="H14" s="528"/>
      <c r="I14" s="528"/>
      <c r="J14" s="529"/>
      <c r="K14" s="507" t="s">
        <v>568</v>
      </c>
      <c r="L14" s="507"/>
      <c r="M14" s="507"/>
      <c r="N14" s="507"/>
      <c r="O14" s="507"/>
      <c r="P14" s="507"/>
      <c r="Q14" s="507"/>
      <c r="R14" s="507"/>
      <c r="S14" s="507"/>
      <c r="T14" s="507"/>
      <c r="U14" s="507"/>
      <c r="V14" s="429" t="s">
        <v>561</v>
      </c>
    </row>
    <row r="15" spans="1:22" s="428" customFormat="1" ht="15.75">
      <c r="A15" s="508" t="s">
        <v>262</v>
      </c>
      <c r="B15" s="508"/>
      <c r="C15" s="508"/>
      <c r="D15" s="508"/>
      <c r="E15" s="508"/>
      <c r="F15" s="508"/>
      <c r="G15" s="508"/>
      <c r="H15" s="508"/>
      <c r="I15" s="508"/>
      <c r="J15" s="508"/>
      <c r="K15" s="508" t="s">
        <v>468</v>
      </c>
      <c r="L15" s="508"/>
      <c r="M15" s="508"/>
      <c r="N15" s="508"/>
      <c r="O15" s="508"/>
      <c r="P15" s="508"/>
      <c r="Q15" s="508"/>
      <c r="R15" s="508"/>
      <c r="S15" s="508"/>
      <c r="T15" s="508"/>
      <c r="U15" s="508"/>
      <c r="V15" s="429" t="s">
        <v>558</v>
      </c>
    </row>
    <row r="16" spans="1:22" s="428" customFormat="1" ht="15.75">
      <c r="A16" s="508" t="s">
        <v>263</v>
      </c>
      <c r="B16" s="508"/>
      <c r="C16" s="508"/>
      <c r="D16" s="508"/>
      <c r="E16" s="508"/>
      <c r="F16" s="508"/>
      <c r="G16" s="508"/>
      <c r="H16" s="508"/>
      <c r="I16" s="508"/>
      <c r="J16" s="508"/>
      <c r="K16" s="508" t="s">
        <v>263</v>
      </c>
      <c r="L16" s="508"/>
      <c r="M16" s="508"/>
      <c r="N16" s="508"/>
      <c r="O16" s="508"/>
      <c r="P16" s="508"/>
      <c r="Q16" s="508"/>
      <c r="R16" s="508"/>
      <c r="S16" s="508"/>
      <c r="T16" s="508"/>
      <c r="U16" s="508"/>
      <c r="V16" s="429" t="s">
        <v>558</v>
      </c>
    </row>
    <row r="17" spans="1:22" s="428" customFormat="1" ht="31.5">
      <c r="A17" s="527"/>
      <c r="B17" s="528"/>
      <c r="C17" s="528"/>
      <c r="D17" s="528"/>
      <c r="E17" s="528"/>
      <c r="F17" s="528"/>
      <c r="G17" s="528"/>
      <c r="H17" s="528"/>
      <c r="I17" s="528"/>
      <c r="J17" s="529"/>
      <c r="K17" s="508" t="s">
        <v>469</v>
      </c>
      <c r="L17" s="508"/>
      <c r="M17" s="508"/>
      <c r="N17" s="508"/>
      <c r="O17" s="508"/>
      <c r="P17" s="508"/>
      <c r="Q17" s="508"/>
      <c r="R17" s="508"/>
      <c r="S17" s="508"/>
      <c r="T17" s="508"/>
      <c r="U17" s="508"/>
      <c r="V17" s="429" t="s">
        <v>561</v>
      </c>
    </row>
    <row r="18" spans="1:22" s="428" customFormat="1" ht="18.75" customHeight="1">
      <c r="A18" s="508" t="s">
        <v>264</v>
      </c>
      <c r="B18" s="508"/>
      <c r="C18" s="508"/>
      <c r="D18" s="508"/>
      <c r="E18" s="508"/>
      <c r="F18" s="508"/>
      <c r="G18" s="508"/>
      <c r="H18" s="508"/>
      <c r="I18" s="508"/>
      <c r="J18" s="508"/>
      <c r="K18" s="508" t="s">
        <v>264</v>
      </c>
      <c r="L18" s="508"/>
      <c r="M18" s="508"/>
      <c r="N18" s="508"/>
      <c r="O18" s="508"/>
      <c r="P18" s="508"/>
      <c r="Q18" s="508"/>
      <c r="R18" s="508"/>
      <c r="S18" s="508"/>
      <c r="T18" s="508"/>
      <c r="U18" s="508"/>
      <c r="V18" s="429" t="s">
        <v>558</v>
      </c>
    </row>
    <row r="19" spans="1:22" s="428" customFormat="1" ht="18.75" customHeight="1">
      <c r="A19" s="527"/>
      <c r="B19" s="528"/>
      <c r="C19" s="528"/>
      <c r="D19" s="528"/>
      <c r="E19" s="528"/>
      <c r="F19" s="528"/>
      <c r="G19" s="528"/>
      <c r="H19" s="528"/>
      <c r="I19" s="528"/>
      <c r="J19" s="529"/>
      <c r="K19" s="508" t="s">
        <v>470</v>
      </c>
      <c r="L19" s="508"/>
      <c r="M19" s="508"/>
      <c r="N19" s="508"/>
      <c r="O19" s="508"/>
      <c r="P19" s="508"/>
      <c r="Q19" s="508"/>
      <c r="R19" s="508"/>
      <c r="S19" s="508"/>
      <c r="T19" s="508"/>
      <c r="U19" s="508"/>
      <c r="V19" s="429" t="s">
        <v>561</v>
      </c>
    </row>
    <row r="20" spans="1:22" s="428" customFormat="1" ht="19.5" customHeight="1">
      <c r="A20" s="507" t="s">
        <v>234</v>
      </c>
      <c r="B20" s="507"/>
      <c r="C20" s="507"/>
      <c r="D20" s="507"/>
      <c r="E20" s="507"/>
      <c r="F20" s="507"/>
      <c r="G20" s="507"/>
      <c r="H20" s="507"/>
      <c r="I20" s="507"/>
      <c r="J20" s="507"/>
      <c r="K20" s="510" t="s">
        <v>471</v>
      </c>
      <c r="L20" s="510"/>
      <c r="M20" s="510"/>
      <c r="N20" s="510"/>
      <c r="O20" s="510"/>
      <c r="P20" s="510"/>
      <c r="Q20" s="510"/>
      <c r="R20" s="510"/>
      <c r="S20" s="510"/>
      <c r="T20" s="510"/>
      <c r="U20" s="510"/>
      <c r="V20" s="430"/>
    </row>
    <row r="21" spans="1:22" s="428" customFormat="1" ht="19.5" customHeight="1">
      <c r="A21" s="507" t="s">
        <v>235</v>
      </c>
      <c r="B21" s="507"/>
      <c r="C21" s="507"/>
      <c r="D21" s="507"/>
      <c r="E21" s="507"/>
      <c r="F21" s="507"/>
      <c r="G21" s="507"/>
      <c r="H21" s="507"/>
      <c r="I21" s="507"/>
      <c r="J21" s="507"/>
      <c r="K21" s="516" t="s">
        <v>235</v>
      </c>
      <c r="L21" s="517"/>
      <c r="M21" s="517"/>
      <c r="N21" s="517"/>
      <c r="O21" s="517"/>
      <c r="P21" s="517"/>
      <c r="Q21" s="517"/>
      <c r="R21" s="517"/>
      <c r="S21" s="517"/>
      <c r="T21" s="517"/>
      <c r="U21" s="518"/>
      <c r="V21" s="430"/>
    </row>
    <row r="22" spans="1:22" s="428" customFormat="1" ht="52.5" customHeight="1">
      <c r="A22" s="507" t="s">
        <v>265</v>
      </c>
      <c r="B22" s="507"/>
      <c r="C22" s="507"/>
      <c r="D22" s="507"/>
      <c r="E22" s="507"/>
      <c r="F22" s="507"/>
      <c r="G22" s="507"/>
      <c r="H22" s="507"/>
      <c r="I22" s="507"/>
      <c r="J22" s="507"/>
      <c r="K22" s="516" t="s">
        <v>265</v>
      </c>
      <c r="L22" s="517"/>
      <c r="M22" s="517"/>
      <c r="N22" s="517"/>
      <c r="O22" s="517"/>
      <c r="P22" s="517"/>
      <c r="Q22" s="517"/>
      <c r="R22" s="517"/>
      <c r="S22" s="517"/>
      <c r="T22" s="517"/>
      <c r="U22" s="518"/>
      <c r="V22" s="429" t="s">
        <v>558</v>
      </c>
    </row>
    <row r="23" spans="1:22" s="428" customFormat="1" ht="22.5" customHeight="1">
      <c r="A23" s="507" t="s">
        <v>236</v>
      </c>
      <c r="B23" s="507"/>
      <c r="C23" s="507"/>
      <c r="D23" s="507"/>
      <c r="E23" s="507"/>
      <c r="F23" s="507"/>
      <c r="G23" s="507"/>
      <c r="H23" s="507"/>
      <c r="I23" s="507"/>
      <c r="J23" s="507"/>
      <c r="K23" s="516" t="s">
        <v>236</v>
      </c>
      <c r="L23" s="517"/>
      <c r="M23" s="517"/>
      <c r="N23" s="517"/>
      <c r="O23" s="517"/>
      <c r="P23" s="517"/>
      <c r="Q23" s="517"/>
      <c r="R23" s="517"/>
      <c r="S23" s="517"/>
      <c r="T23" s="517"/>
      <c r="U23" s="518"/>
      <c r="V23" s="429"/>
    </row>
    <row r="24" spans="1:22" s="428" customFormat="1" ht="100.5" customHeight="1">
      <c r="A24" s="507" t="s">
        <v>266</v>
      </c>
      <c r="B24" s="507"/>
      <c r="C24" s="507"/>
      <c r="D24" s="507"/>
      <c r="E24" s="507"/>
      <c r="F24" s="507"/>
      <c r="G24" s="507"/>
      <c r="H24" s="507"/>
      <c r="I24" s="507"/>
      <c r="J24" s="507"/>
      <c r="K24" s="516" t="s">
        <v>266</v>
      </c>
      <c r="L24" s="517"/>
      <c r="M24" s="517"/>
      <c r="N24" s="517"/>
      <c r="O24" s="517"/>
      <c r="P24" s="517"/>
      <c r="Q24" s="517"/>
      <c r="R24" s="517"/>
      <c r="S24" s="517"/>
      <c r="T24" s="517"/>
      <c r="U24" s="518"/>
      <c r="V24" s="429" t="s">
        <v>558</v>
      </c>
    </row>
    <row r="25" spans="1:22" s="428" customFormat="1" ht="21.75" customHeight="1">
      <c r="A25" s="507" t="s">
        <v>237</v>
      </c>
      <c r="B25" s="507"/>
      <c r="C25" s="507"/>
      <c r="D25" s="507"/>
      <c r="E25" s="507"/>
      <c r="F25" s="507"/>
      <c r="G25" s="507"/>
      <c r="H25" s="507"/>
      <c r="I25" s="507"/>
      <c r="J25" s="507"/>
      <c r="K25" s="507" t="s">
        <v>472</v>
      </c>
      <c r="L25" s="507"/>
      <c r="M25" s="507"/>
      <c r="N25" s="507"/>
      <c r="O25" s="507"/>
      <c r="P25" s="507"/>
      <c r="Q25" s="507"/>
      <c r="R25" s="507"/>
      <c r="S25" s="507"/>
      <c r="T25" s="507"/>
      <c r="U25" s="507"/>
      <c r="V25" s="429"/>
    </row>
    <row r="26" spans="1:22" s="428" customFormat="1" ht="78.75" customHeight="1">
      <c r="A26" s="507" t="s">
        <v>569</v>
      </c>
      <c r="B26" s="507"/>
      <c r="C26" s="507"/>
      <c r="D26" s="507" t="s">
        <v>267</v>
      </c>
      <c r="E26" s="507"/>
      <c r="F26" s="507"/>
      <c r="G26" s="507"/>
      <c r="H26" s="507"/>
      <c r="I26" s="507"/>
      <c r="J26" s="507"/>
      <c r="K26" s="507" t="s">
        <v>569</v>
      </c>
      <c r="L26" s="507"/>
      <c r="M26" s="507" t="s">
        <v>267</v>
      </c>
      <c r="N26" s="507"/>
      <c r="O26" s="507"/>
      <c r="P26" s="507"/>
      <c r="Q26" s="507"/>
      <c r="R26" s="507"/>
      <c r="S26" s="507"/>
      <c r="T26" s="507"/>
      <c r="U26" s="507"/>
      <c r="V26" s="429" t="s">
        <v>558</v>
      </c>
    </row>
    <row r="27" spans="1:22" s="428" customFormat="1" ht="67.5" customHeight="1">
      <c r="A27" s="507" t="s">
        <v>570</v>
      </c>
      <c r="B27" s="507"/>
      <c r="C27" s="507"/>
      <c r="D27" s="507" t="s">
        <v>268</v>
      </c>
      <c r="E27" s="507"/>
      <c r="F27" s="507"/>
      <c r="G27" s="507"/>
      <c r="H27" s="507"/>
      <c r="I27" s="507"/>
      <c r="J27" s="507"/>
      <c r="K27" s="507" t="s">
        <v>570</v>
      </c>
      <c r="L27" s="507"/>
      <c r="M27" s="507" t="s">
        <v>268</v>
      </c>
      <c r="N27" s="507"/>
      <c r="O27" s="507"/>
      <c r="P27" s="507"/>
      <c r="Q27" s="507"/>
      <c r="R27" s="507"/>
      <c r="S27" s="507"/>
      <c r="T27" s="507"/>
      <c r="U27" s="507"/>
      <c r="V27" s="429" t="s">
        <v>558</v>
      </c>
    </row>
    <row r="28" spans="1:22" s="428" customFormat="1" ht="67.5" customHeight="1">
      <c r="A28" s="507" t="s">
        <v>571</v>
      </c>
      <c r="B28" s="507"/>
      <c r="C28" s="507"/>
      <c r="D28" s="507" t="s">
        <v>269</v>
      </c>
      <c r="E28" s="507"/>
      <c r="F28" s="507"/>
      <c r="G28" s="507"/>
      <c r="H28" s="507"/>
      <c r="I28" s="507"/>
      <c r="J28" s="507"/>
      <c r="K28" s="507" t="s">
        <v>571</v>
      </c>
      <c r="L28" s="507"/>
      <c r="M28" s="507" t="s">
        <v>269</v>
      </c>
      <c r="N28" s="507"/>
      <c r="O28" s="507"/>
      <c r="P28" s="507"/>
      <c r="Q28" s="507"/>
      <c r="R28" s="507"/>
      <c r="S28" s="507"/>
      <c r="T28" s="507"/>
      <c r="U28" s="507"/>
      <c r="V28" s="429" t="s">
        <v>558</v>
      </c>
    </row>
    <row r="29" spans="1:22" s="428" customFormat="1" ht="67.5" customHeight="1">
      <c r="A29" s="507" t="s">
        <v>270</v>
      </c>
      <c r="B29" s="507"/>
      <c r="C29" s="507"/>
      <c r="D29" s="507" t="s">
        <v>271</v>
      </c>
      <c r="E29" s="507"/>
      <c r="F29" s="507"/>
      <c r="G29" s="507"/>
      <c r="H29" s="507"/>
      <c r="I29" s="507"/>
      <c r="J29" s="507"/>
      <c r="K29" s="507" t="s">
        <v>270</v>
      </c>
      <c r="L29" s="507"/>
      <c r="M29" s="507" t="s">
        <v>271</v>
      </c>
      <c r="N29" s="507"/>
      <c r="O29" s="507"/>
      <c r="P29" s="507"/>
      <c r="Q29" s="507"/>
      <c r="R29" s="507"/>
      <c r="S29" s="507"/>
      <c r="T29" s="507"/>
      <c r="U29" s="507"/>
      <c r="V29" s="429" t="s">
        <v>558</v>
      </c>
    </row>
    <row r="30" spans="1:22" s="428" customFormat="1" ht="67.5" customHeight="1">
      <c r="A30" s="507" t="s">
        <v>572</v>
      </c>
      <c r="B30" s="507"/>
      <c r="C30" s="507"/>
      <c r="D30" s="507" t="s">
        <v>272</v>
      </c>
      <c r="E30" s="507"/>
      <c r="F30" s="507"/>
      <c r="G30" s="507"/>
      <c r="H30" s="507"/>
      <c r="I30" s="507"/>
      <c r="J30" s="507"/>
      <c r="K30" s="507" t="s">
        <v>572</v>
      </c>
      <c r="L30" s="507"/>
      <c r="M30" s="507" t="s">
        <v>272</v>
      </c>
      <c r="N30" s="507"/>
      <c r="O30" s="507"/>
      <c r="P30" s="507"/>
      <c r="Q30" s="507"/>
      <c r="R30" s="507"/>
      <c r="S30" s="507"/>
      <c r="T30" s="507"/>
      <c r="U30" s="507"/>
      <c r="V30" s="429" t="s">
        <v>558</v>
      </c>
    </row>
    <row r="31" spans="1:22" s="428" customFormat="1" ht="49.5" customHeight="1">
      <c r="A31" s="507" t="s">
        <v>573</v>
      </c>
      <c r="B31" s="507"/>
      <c r="C31" s="507"/>
      <c r="D31" s="507" t="s">
        <v>273</v>
      </c>
      <c r="E31" s="507"/>
      <c r="F31" s="507"/>
      <c r="G31" s="507"/>
      <c r="H31" s="507"/>
      <c r="I31" s="507"/>
      <c r="J31" s="507"/>
      <c r="K31" s="507" t="s">
        <v>573</v>
      </c>
      <c r="L31" s="507"/>
      <c r="M31" s="507" t="s">
        <v>273</v>
      </c>
      <c r="N31" s="507"/>
      <c r="O31" s="507"/>
      <c r="P31" s="507"/>
      <c r="Q31" s="507"/>
      <c r="R31" s="507"/>
      <c r="S31" s="507"/>
      <c r="T31" s="507"/>
      <c r="U31" s="507"/>
      <c r="V31" s="429" t="s">
        <v>558</v>
      </c>
    </row>
    <row r="32" spans="1:22" s="428" customFormat="1" ht="51.75" customHeight="1">
      <c r="A32" s="507" t="s">
        <v>574</v>
      </c>
      <c r="B32" s="507"/>
      <c r="C32" s="507"/>
      <c r="D32" s="507" t="s">
        <v>279</v>
      </c>
      <c r="E32" s="507"/>
      <c r="F32" s="507"/>
      <c r="G32" s="507"/>
      <c r="H32" s="507"/>
      <c r="I32" s="507"/>
      <c r="J32" s="507"/>
      <c r="K32" s="507" t="s">
        <v>278</v>
      </c>
      <c r="L32" s="507"/>
      <c r="M32" s="507" t="s">
        <v>279</v>
      </c>
      <c r="N32" s="507"/>
      <c r="O32" s="507"/>
      <c r="P32" s="507"/>
      <c r="Q32" s="507"/>
      <c r="R32" s="507"/>
      <c r="S32" s="507"/>
      <c r="T32" s="507"/>
      <c r="U32" s="507"/>
      <c r="V32" s="429" t="s">
        <v>561</v>
      </c>
    </row>
    <row r="33" spans="1:22" s="428" customFormat="1" ht="54" customHeight="1">
      <c r="A33" s="507" t="s">
        <v>276</v>
      </c>
      <c r="B33" s="507"/>
      <c r="C33" s="507"/>
      <c r="D33" s="507" t="s">
        <v>277</v>
      </c>
      <c r="E33" s="507"/>
      <c r="F33" s="507"/>
      <c r="G33" s="507"/>
      <c r="H33" s="507"/>
      <c r="I33" s="507"/>
      <c r="J33" s="507"/>
      <c r="K33" s="507" t="s">
        <v>276</v>
      </c>
      <c r="L33" s="507"/>
      <c r="M33" s="507" t="s">
        <v>277</v>
      </c>
      <c r="N33" s="507"/>
      <c r="O33" s="507"/>
      <c r="P33" s="507"/>
      <c r="Q33" s="507"/>
      <c r="R33" s="507"/>
      <c r="S33" s="507"/>
      <c r="T33" s="507"/>
      <c r="U33" s="507"/>
      <c r="V33" s="429" t="s">
        <v>558</v>
      </c>
    </row>
    <row r="34" spans="1:22" s="428" customFormat="1" ht="67.5" customHeight="1">
      <c r="A34" s="507" t="s">
        <v>284</v>
      </c>
      <c r="B34" s="507"/>
      <c r="C34" s="507"/>
      <c r="D34" s="507" t="s">
        <v>285</v>
      </c>
      <c r="E34" s="507"/>
      <c r="F34" s="507"/>
      <c r="G34" s="507"/>
      <c r="H34" s="507"/>
      <c r="I34" s="507"/>
      <c r="J34" s="507"/>
      <c r="K34" s="507" t="s">
        <v>481</v>
      </c>
      <c r="L34" s="507"/>
      <c r="M34" s="507" t="s">
        <v>482</v>
      </c>
      <c r="N34" s="507"/>
      <c r="O34" s="507"/>
      <c r="P34" s="507"/>
      <c r="Q34" s="507"/>
      <c r="R34" s="507"/>
      <c r="S34" s="507"/>
      <c r="T34" s="507"/>
      <c r="U34" s="507"/>
      <c r="V34" s="429" t="s">
        <v>561</v>
      </c>
    </row>
    <row r="35" spans="1:22" s="428" customFormat="1" ht="67.5" customHeight="1">
      <c r="A35" s="507" t="s">
        <v>280</v>
      </c>
      <c r="B35" s="507"/>
      <c r="C35" s="507"/>
      <c r="D35" s="507" t="s">
        <v>281</v>
      </c>
      <c r="E35" s="507"/>
      <c r="F35" s="507"/>
      <c r="G35" s="507"/>
      <c r="H35" s="507"/>
      <c r="I35" s="507"/>
      <c r="J35" s="507"/>
      <c r="K35" s="507" t="s">
        <v>483</v>
      </c>
      <c r="L35" s="507"/>
      <c r="M35" s="507" t="s">
        <v>484</v>
      </c>
      <c r="N35" s="507"/>
      <c r="O35" s="507"/>
      <c r="P35" s="507"/>
      <c r="Q35" s="507"/>
      <c r="R35" s="507"/>
      <c r="S35" s="507"/>
      <c r="T35" s="507"/>
      <c r="U35" s="507"/>
      <c r="V35" s="429" t="s">
        <v>561</v>
      </c>
    </row>
    <row r="36" spans="1:22" s="428" customFormat="1" ht="37.5" customHeight="1">
      <c r="A36" s="507" t="s">
        <v>274</v>
      </c>
      <c r="B36" s="507"/>
      <c r="C36" s="507"/>
      <c r="D36" s="507" t="s">
        <v>275</v>
      </c>
      <c r="E36" s="507"/>
      <c r="F36" s="507"/>
      <c r="G36" s="507"/>
      <c r="H36" s="507"/>
      <c r="I36" s="507"/>
      <c r="J36" s="507"/>
      <c r="K36" s="507" t="s">
        <v>274</v>
      </c>
      <c r="L36" s="507"/>
      <c r="M36" s="507" t="s">
        <v>275</v>
      </c>
      <c r="N36" s="507"/>
      <c r="O36" s="507"/>
      <c r="P36" s="507"/>
      <c r="Q36" s="507"/>
      <c r="R36" s="507"/>
      <c r="S36" s="507"/>
      <c r="T36" s="507"/>
      <c r="U36" s="507"/>
      <c r="V36" s="429" t="s">
        <v>558</v>
      </c>
    </row>
    <row r="37" spans="1:22" s="428" customFormat="1" ht="39.75" customHeight="1">
      <c r="A37" s="507" t="s">
        <v>282</v>
      </c>
      <c r="B37" s="507"/>
      <c r="C37" s="507"/>
      <c r="D37" s="507" t="s">
        <v>283</v>
      </c>
      <c r="E37" s="507"/>
      <c r="F37" s="507"/>
      <c r="G37" s="507"/>
      <c r="H37" s="507"/>
      <c r="I37" s="507"/>
      <c r="J37" s="507"/>
      <c r="K37" s="507" t="s">
        <v>282</v>
      </c>
      <c r="L37" s="507"/>
      <c r="M37" s="507" t="s">
        <v>283</v>
      </c>
      <c r="N37" s="507"/>
      <c r="O37" s="507"/>
      <c r="P37" s="507"/>
      <c r="Q37" s="507"/>
      <c r="R37" s="507"/>
      <c r="S37" s="507"/>
      <c r="T37" s="507"/>
      <c r="U37" s="507"/>
      <c r="V37" s="429" t="s">
        <v>558</v>
      </c>
    </row>
    <row r="38" spans="1:22" s="428" customFormat="1" ht="40.5" customHeight="1">
      <c r="A38" s="507" t="s">
        <v>286</v>
      </c>
      <c r="B38" s="507"/>
      <c r="C38" s="507"/>
      <c r="D38" s="507" t="s">
        <v>287</v>
      </c>
      <c r="E38" s="507"/>
      <c r="F38" s="507"/>
      <c r="G38" s="507"/>
      <c r="H38" s="507"/>
      <c r="I38" s="507"/>
      <c r="J38" s="507"/>
      <c r="K38" s="507" t="s">
        <v>487</v>
      </c>
      <c r="L38" s="507"/>
      <c r="M38" s="507" t="s">
        <v>488</v>
      </c>
      <c r="N38" s="507"/>
      <c r="O38" s="507"/>
      <c r="P38" s="507"/>
      <c r="Q38" s="507"/>
      <c r="R38" s="507"/>
      <c r="S38" s="507"/>
      <c r="T38" s="507"/>
      <c r="U38" s="507"/>
      <c r="V38" s="429" t="s">
        <v>561</v>
      </c>
    </row>
    <row r="39" spans="1:22" s="428" customFormat="1" ht="84" customHeight="1">
      <c r="A39" s="507" t="s">
        <v>288</v>
      </c>
      <c r="B39" s="507"/>
      <c r="C39" s="507"/>
      <c r="D39" s="507" t="s">
        <v>289</v>
      </c>
      <c r="E39" s="507"/>
      <c r="F39" s="507"/>
      <c r="G39" s="507"/>
      <c r="H39" s="507"/>
      <c r="I39" s="507"/>
      <c r="J39" s="507"/>
      <c r="K39" s="507" t="s">
        <v>496</v>
      </c>
      <c r="L39" s="507"/>
      <c r="M39" s="507" t="s">
        <v>289</v>
      </c>
      <c r="N39" s="507"/>
      <c r="O39" s="507"/>
      <c r="P39" s="507"/>
      <c r="Q39" s="507"/>
      <c r="R39" s="507"/>
      <c r="S39" s="507"/>
      <c r="T39" s="507"/>
      <c r="U39" s="507"/>
      <c r="V39" s="429" t="s">
        <v>561</v>
      </c>
    </row>
    <row r="40" spans="1:22" s="428" customFormat="1" ht="66.75" customHeight="1">
      <c r="A40" s="527"/>
      <c r="B40" s="528"/>
      <c r="C40" s="528"/>
      <c r="D40" s="528"/>
      <c r="E40" s="528"/>
      <c r="F40" s="528"/>
      <c r="G40" s="528"/>
      <c r="H40" s="528"/>
      <c r="I40" s="528"/>
      <c r="J40" s="529"/>
      <c r="K40" s="507" t="s">
        <v>475</v>
      </c>
      <c r="L40" s="507"/>
      <c r="M40" s="507" t="s">
        <v>476</v>
      </c>
      <c r="N40" s="507"/>
      <c r="O40" s="507"/>
      <c r="P40" s="507"/>
      <c r="Q40" s="507"/>
      <c r="R40" s="507"/>
      <c r="S40" s="507"/>
      <c r="T40" s="507"/>
      <c r="U40" s="507"/>
      <c r="V40" s="429" t="s">
        <v>562</v>
      </c>
    </row>
    <row r="41" spans="1:22" s="428" customFormat="1" ht="66.75" customHeight="1">
      <c r="A41" s="527"/>
      <c r="B41" s="528"/>
      <c r="C41" s="528"/>
      <c r="D41" s="528"/>
      <c r="E41" s="528"/>
      <c r="F41" s="528"/>
      <c r="G41" s="528"/>
      <c r="H41" s="528"/>
      <c r="I41" s="528"/>
      <c r="J41" s="529"/>
      <c r="K41" s="507" t="s">
        <v>479</v>
      </c>
      <c r="L41" s="507"/>
      <c r="M41" s="507" t="s">
        <v>480</v>
      </c>
      <c r="N41" s="507"/>
      <c r="O41" s="507"/>
      <c r="P41" s="507"/>
      <c r="Q41" s="507"/>
      <c r="R41" s="507"/>
      <c r="S41" s="507"/>
      <c r="T41" s="507"/>
      <c r="U41" s="507"/>
      <c r="V41" s="429" t="s">
        <v>562</v>
      </c>
    </row>
    <row r="42" spans="1:22" s="428" customFormat="1" ht="66.75" customHeight="1">
      <c r="A42" s="527"/>
      <c r="B42" s="528"/>
      <c r="C42" s="528"/>
      <c r="D42" s="528"/>
      <c r="E42" s="528"/>
      <c r="F42" s="528"/>
      <c r="G42" s="528"/>
      <c r="H42" s="528"/>
      <c r="I42" s="528"/>
      <c r="J42" s="529"/>
      <c r="K42" s="507" t="s">
        <v>473</v>
      </c>
      <c r="L42" s="507"/>
      <c r="M42" s="507" t="s">
        <v>474</v>
      </c>
      <c r="N42" s="507"/>
      <c r="O42" s="507"/>
      <c r="P42" s="507"/>
      <c r="Q42" s="507"/>
      <c r="R42" s="507"/>
      <c r="S42" s="507"/>
      <c r="T42" s="507"/>
      <c r="U42" s="507"/>
      <c r="V42" s="429" t="s">
        <v>562</v>
      </c>
    </row>
    <row r="43" spans="1:22" s="428" customFormat="1" ht="53.25" customHeight="1">
      <c r="A43" s="527"/>
      <c r="B43" s="528"/>
      <c r="C43" s="528"/>
      <c r="D43" s="528"/>
      <c r="E43" s="528"/>
      <c r="F43" s="528"/>
      <c r="G43" s="528"/>
      <c r="H43" s="528"/>
      <c r="I43" s="528"/>
      <c r="J43" s="529"/>
      <c r="K43" s="507" t="s">
        <v>477</v>
      </c>
      <c r="L43" s="507"/>
      <c r="M43" s="507" t="s">
        <v>478</v>
      </c>
      <c r="N43" s="507"/>
      <c r="O43" s="507"/>
      <c r="P43" s="507"/>
      <c r="Q43" s="507"/>
      <c r="R43" s="507"/>
      <c r="S43" s="507"/>
      <c r="T43" s="507"/>
      <c r="U43" s="507"/>
      <c r="V43" s="429" t="s">
        <v>562</v>
      </c>
    </row>
    <row r="44" spans="1:22" s="428" customFormat="1" ht="39.75" customHeight="1">
      <c r="A44" s="527"/>
      <c r="B44" s="528"/>
      <c r="C44" s="528"/>
      <c r="D44" s="528"/>
      <c r="E44" s="528"/>
      <c r="F44" s="528"/>
      <c r="G44" s="528"/>
      <c r="H44" s="528"/>
      <c r="I44" s="528"/>
      <c r="J44" s="529"/>
      <c r="K44" s="507" t="s">
        <v>485</v>
      </c>
      <c r="L44" s="507"/>
      <c r="M44" s="507" t="s">
        <v>486</v>
      </c>
      <c r="N44" s="507"/>
      <c r="O44" s="507"/>
      <c r="P44" s="507"/>
      <c r="Q44" s="507"/>
      <c r="R44" s="507"/>
      <c r="S44" s="507"/>
      <c r="T44" s="507"/>
      <c r="U44" s="507"/>
      <c r="V44" s="429" t="s">
        <v>562</v>
      </c>
    </row>
    <row r="45" spans="1:22" s="428" customFormat="1" ht="39.75" customHeight="1">
      <c r="A45" s="527"/>
      <c r="B45" s="528"/>
      <c r="C45" s="528"/>
      <c r="D45" s="528"/>
      <c r="E45" s="528"/>
      <c r="F45" s="528"/>
      <c r="G45" s="528"/>
      <c r="H45" s="528"/>
      <c r="I45" s="528"/>
      <c r="J45" s="529"/>
      <c r="K45" s="507" t="s">
        <v>284</v>
      </c>
      <c r="L45" s="507"/>
      <c r="M45" s="507" t="s">
        <v>285</v>
      </c>
      <c r="N45" s="507"/>
      <c r="O45" s="507"/>
      <c r="P45" s="507"/>
      <c r="Q45" s="507"/>
      <c r="R45" s="507"/>
      <c r="S45" s="507"/>
      <c r="T45" s="507"/>
      <c r="U45" s="507"/>
      <c r="V45" s="429" t="s">
        <v>562</v>
      </c>
    </row>
    <row r="46" spans="1:22" s="428" customFormat="1" ht="53.25" customHeight="1">
      <c r="A46" s="527"/>
      <c r="B46" s="528"/>
      <c r="C46" s="528"/>
      <c r="D46" s="528"/>
      <c r="E46" s="528"/>
      <c r="F46" s="528"/>
      <c r="G46" s="528"/>
      <c r="H46" s="528"/>
      <c r="I46" s="528"/>
      <c r="J46" s="529"/>
      <c r="K46" s="507" t="s">
        <v>489</v>
      </c>
      <c r="L46" s="507"/>
      <c r="M46" s="507" t="s">
        <v>490</v>
      </c>
      <c r="N46" s="507"/>
      <c r="O46" s="507"/>
      <c r="P46" s="507"/>
      <c r="Q46" s="507"/>
      <c r="R46" s="507"/>
      <c r="S46" s="507"/>
      <c r="T46" s="507"/>
      <c r="U46" s="507"/>
      <c r="V46" s="429" t="s">
        <v>562</v>
      </c>
    </row>
    <row r="47" spans="1:22" s="428" customFormat="1" ht="37.5" customHeight="1">
      <c r="A47" s="527"/>
      <c r="B47" s="528"/>
      <c r="C47" s="528"/>
      <c r="D47" s="528"/>
      <c r="E47" s="528"/>
      <c r="F47" s="528"/>
      <c r="G47" s="528"/>
      <c r="H47" s="528"/>
      <c r="I47" s="528"/>
      <c r="J47" s="529"/>
      <c r="K47" s="507" t="s">
        <v>491</v>
      </c>
      <c r="L47" s="507"/>
      <c r="M47" s="507" t="s">
        <v>492</v>
      </c>
      <c r="N47" s="507"/>
      <c r="O47" s="507"/>
      <c r="P47" s="507"/>
      <c r="Q47" s="507"/>
      <c r="R47" s="507"/>
      <c r="S47" s="507"/>
      <c r="T47" s="507"/>
      <c r="U47" s="507"/>
      <c r="V47" s="429" t="s">
        <v>562</v>
      </c>
    </row>
    <row r="48" spans="1:22" s="428" customFormat="1" ht="37.5" customHeight="1">
      <c r="A48" s="527"/>
      <c r="B48" s="528"/>
      <c r="C48" s="528"/>
      <c r="D48" s="528"/>
      <c r="E48" s="528"/>
      <c r="F48" s="528"/>
      <c r="G48" s="528"/>
      <c r="H48" s="528"/>
      <c r="I48" s="528"/>
      <c r="J48" s="529"/>
      <c r="K48" s="507" t="s">
        <v>493</v>
      </c>
      <c r="L48" s="507"/>
      <c r="M48" s="507" t="s">
        <v>494</v>
      </c>
      <c r="N48" s="507"/>
      <c r="O48" s="507"/>
      <c r="P48" s="507"/>
      <c r="Q48" s="507"/>
      <c r="R48" s="507"/>
      <c r="S48" s="507"/>
      <c r="T48" s="507"/>
      <c r="U48" s="507"/>
      <c r="V48" s="429" t="s">
        <v>562</v>
      </c>
    </row>
    <row r="49" spans="1:22" s="428" customFormat="1" ht="36" customHeight="1">
      <c r="A49" s="527"/>
      <c r="B49" s="528"/>
      <c r="C49" s="528"/>
      <c r="D49" s="528"/>
      <c r="E49" s="528"/>
      <c r="F49" s="528"/>
      <c r="G49" s="528"/>
      <c r="H49" s="528"/>
      <c r="I49" s="528"/>
      <c r="J49" s="529"/>
      <c r="K49" s="507" t="s">
        <v>495</v>
      </c>
      <c r="L49" s="507"/>
      <c r="M49" s="507" t="s">
        <v>492</v>
      </c>
      <c r="N49" s="507"/>
      <c r="O49" s="507"/>
      <c r="P49" s="507"/>
      <c r="Q49" s="507"/>
      <c r="R49" s="507"/>
      <c r="S49" s="507"/>
      <c r="T49" s="507"/>
      <c r="U49" s="507"/>
      <c r="V49" s="429" t="s">
        <v>562</v>
      </c>
    </row>
    <row r="50" spans="1:22" s="428" customFormat="1" ht="68.25" customHeight="1">
      <c r="A50" s="527"/>
      <c r="B50" s="528"/>
      <c r="C50" s="528"/>
      <c r="D50" s="528"/>
      <c r="E50" s="528"/>
      <c r="F50" s="528"/>
      <c r="G50" s="528"/>
      <c r="H50" s="528"/>
      <c r="I50" s="528"/>
      <c r="J50" s="529"/>
      <c r="K50" s="507" t="s">
        <v>497</v>
      </c>
      <c r="L50" s="507"/>
      <c r="M50" s="507" t="s">
        <v>498</v>
      </c>
      <c r="N50" s="507"/>
      <c r="O50" s="507"/>
      <c r="P50" s="507"/>
      <c r="Q50" s="507"/>
      <c r="R50" s="507"/>
      <c r="S50" s="507"/>
      <c r="T50" s="507"/>
      <c r="U50" s="507"/>
      <c r="V50" s="429" t="s">
        <v>562</v>
      </c>
    </row>
    <row r="51" spans="1:22" s="428" customFormat="1" ht="69" customHeight="1">
      <c r="A51" s="527"/>
      <c r="B51" s="528"/>
      <c r="C51" s="528"/>
      <c r="D51" s="528"/>
      <c r="E51" s="528"/>
      <c r="F51" s="528"/>
      <c r="G51" s="528"/>
      <c r="H51" s="528"/>
      <c r="I51" s="528"/>
      <c r="J51" s="529"/>
      <c r="K51" s="507" t="s">
        <v>499</v>
      </c>
      <c r="L51" s="507"/>
      <c r="M51" s="507" t="s">
        <v>500</v>
      </c>
      <c r="N51" s="507"/>
      <c r="O51" s="507"/>
      <c r="P51" s="507"/>
      <c r="Q51" s="507"/>
      <c r="R51" s="507"/>
      <c r="S51" s="507"/>
      <c r="T51" s="507"/>
      <c r="U51" s="507"/>
      <c r="V51" s="429" t="s">
        <v>562</v>
      </c>
    </row>
    <row r="52" spans="1:22" s="428" customFormat="1" ht="69" customHeight="1">
      <c r="A52" s="527"/>
      <c r="B52" s="528"/>
      <c r="C52" s="528"/>
      <c r="D52" s="528"/>
      <c r="E52" s="528"/>
      <c r="F52" s="528"/>
      <c r="G52" s="528"/>
      <c r="H52" s="528"/>
      <c r="I52" s="528"/>
      <c r="J52" s="529"/>
      <c r="K52" s="507" t="s">
        <v>501</v>
      </c>
      <c r="L52" s="507"/>
      <c r="M52" s="507" t="s">
        <v>502</v>
      </c>
      <c r="N52" s="507"/>
      <c r="O52" s="507"/>
      <c r="P52" s="507"/>
      <c r="Q52" s="507"/>
      <c r="R52" s="507"/>
      <c r="S52" s="507"/>
      <c r="T52" s="507"/>
      <c r="U52" s="507"/>
      <c r="V52" s="429" t="s">
        <v>562</v>
      </c>
    </row>
    <row r="53" spans="1:22" s="428" customFormat="1" ht="105.75" customHeight="1">
      <c r="A53" s="527"/>
      <c r="B53" s="528"/>
      <c r="C53" s="528"/>
      <c r="D53" s="528"/>
      <c r="E53" s="528"/>
      <c r="F53" s="528"/>
      <c r="G53" s="528"/>
      <c r="H53" s="528"/>
      <c r="I53" s="528"/>
      <c r="J53" s="529"/>
      <c r="K53" s="507" t="s">
        <v>503</v>
      </c>
      <c r="L53" s="507"/>
      <c r="M53" s="507" t="s">
        <v>504</v>
      </c>
      <c r="N53" s="507"/>
      <c r="O53" s="507"/>
      <c r="P53" s="507"/>
      <c r="Q53" s="507"/>
      <c r="R53" s="507"/>
      <c r="S53" s="507"/>
      <c r="T53" s="507"/>
      <c r="U53" s="507"/>
      <c r="V53" s="429" t="s">
        <v>562</v>
      </c>
    </row>
    <row r="54" spans="1:22" s="428" customFormat="1" ht="24" customHeight="1">
      <c r="A54" s="507" t="s">
        <v>238</v>
      </c>
      <c r="B54" s="507"/>
      <c r="C54" s="507"/>
      <c r="D54" s="507"/>
      <c r="E54" s="507"/>
      <c r="F54" s="507"/>
      <c r="G54" s="507"/>
      <c r="H54" s="507"/>
      <c r="I54" s="507"/>
      <c r="J54" s="507"/>
      <c r="K54" s="507" t="s">
        <v>505</v>
      </c>
      <c r="L54" s="507"/>
      <c r="M54" s="507"/>
      <c r="N54" s="507"/>
      <c r="O54" s="507"/>
      <c r="P54" s="507"/>
      <c r="Q54" s="507"/>
      <c r="R54" s="507"/>
      <c r="S54" s="507"/>
      <c r="T54" s="507"/>
      <c r="U54" s="507"/>
      <c r="V54" s="430"/>
    </row>
    <row r="55" spans="1:22" s="428" customFormat="1" ht="60.75" customHeight="1">
      <c r="A55" s="507" t="s">
        <v>551</v>
      </c>
      <c r="B55" s="507"/>
      <c r="C55" s="507"/>
      <c r="D55" s="507"/>
      <c r="E55" s="507"/>
      <c r="F55" s="507"/>
      <c r="G55" s="507"/>
      <c r="H55" s="507"/>
      <c r="I55" s="507"/>
      <c r="J55" s="507"/>
      <c r="K55" s="507" t="s">
        <v>552</v>
      </c>
      <c r="L55" s="507"/>
      <c r="M55" s="507"/>
      <c r="N55" s="507"/>
      <c r="O55" s="507"/>
      <c r="P55" s="507"/>
      <c r="Q55" s="507"/>
      <c r="R55" s="507"/>
      <c r="S55" s="507"/>
      <c r="T55" s="507"/>
      <c r="U55" s="507"/>
      <c r="V55" s="429" t="s">
        <v>558</v>
      </c>
    </row>
    <row r="56" spans="1:22" s="428" customFormat="1" ht="37.5" customHeight="1">
      <c r="A56" s="507" t="s">
        <v>553</v>
      </c>
      <c r="B56" s="507"/>
      <c r="C56" s="507"/>
      <c r="D56" s="507"/>
      <c r="E56" s="507"/>
      <c r="F56" s="507"/>
      <c r="G56" s="507"/>
      <c r="H56" s="507"/>
      <c r="I56" s="507"/>
      <c r="J56" s="507"/>
      <c r="K56" s="507" t="s">
        <v>553</v>
      </c>
      <c r="L56" s="507"/>
      <c r="M56" s="507"/>
      <c r="N56" s="507"/>
      <c r="O56" s="507"/>
      <c r="P56" s="507"/>
      <c r="Q56" s="507"/>
      <c r="R56" s="507"/>
      <c r="S56" s="507"/>
      <c r="T56" s="507"/>
      <c r="U56" s="507"/>
      <c r="V56" s="429" t="s">
        <v>558</v>
      </c>
    </row>
    <row r="57" spans="1:22" s="428" customFormat="1" ht="51.75" customHeight="1">
      <c r="A57" s="507" t="s">
        <v>554</v>
      </c>
      <c r="B57" s="507"/>
      <c r="C57" s="507"/>
      <c r="D57" s="507"/>
      <c r="E57" s="507"/>
      <c r="F57" s="507"/>
      <c r="G57" s="507"/>
      <c r="H57" s="507"/>
      <c r="I57" s="507"/>
      <c r="J57" s="507"/>
      <c r="K57" s="507" t="s">
        <v>554</v>
      </c>
      <c r="L57" s="507"/>
      <c r="M57" s="507"/>
      <c r="N57" s="507"/>
      <c r="O57" s="507"/>
      <c r="P57" s="507"/>
      <c r="Q57" s="507"/>
      <c r="R57" s="507"/>
      <c r="S57" s="507"/>
      <c r="T57" s="507"/>
      <c r="U57" s="507"/>
      <c r="V57" s="429" t="s">
        <v>558</v>
      </c>
    </row>
    <row r="58" spans="1:22" s="428" customFormat="1" ht="37.5" customHeight="1">
      <c r="A58" s="507" t="s">
        <v>555</v>
      </c>
      <c r="B58" s="507"/>
      <c r="C58" s="507"/>
      <c r="D58" s="507"/>
      <c r="E58" s="507"/>
      <c r="F58" s="507"/>
      <c r="G58" s="507"/>
      <c r="H58" s="507"/>
      <c r="I58" s="507"/>
      <c r="J58" s="507"/>
      <c r="K58" s="507" t="s">
        <v>555</v>
      </c>
      <c r="L58" s="507"/>
      <c r="M58" s="507"/>
      <c r="N58" s="507"/>
      <c r="O58" s="507"/>
      <c r="P58" s="507"/>
      <c r="Q58" s="507"/>
      <c r="R58" s="507"/>
      <c r="S58" s="507"/>
      <c r="T58" s="507"/>
      <c r="U58" s="507"/>
      <c r="V58" s="429" t="s">
        <v>558</v>
      </c>
    </row>
    <row r="59" spans="1:22" s="428" customFormat="1" ht="54.75" customHeight="1">
      <c r="A59" s="507" t="s">
        <v>290</v>
      </c>
      <c r="B59" s="507"/>
      <c r="C59" s="507"/>
      <c r="D59" s="507"/>
      <c r="E59" s="507"/>
      <c r="F59" s="507"/>
      <c r="G59" s="507"/>
      <c r="H59" s="507"/>
      <c r="I59" s="507"/>
      <c r="J59" s="507"/>
      <c r="K59" s="507" t="s">
        <v>290</v>
      </c>
      <c r="L59" s="507"/>
      <c r="M59" s="507"/>
      <c r="N59" s="507"/>
      <c r="O59" s="507"/>
      <c r="P59" s="507"/>
      <c r="Q59" s="507"/>
      <c r="R59" s="507"/>
      <c r="S59" s="507"/>
      <c r="T59" s="507"/>
      <c r="U59" s="507"/>
      <c r="V59" s="429" t="s">
        <v>558</v>
      </c>
    </row>
    <row r="60" spans="1:22" s="428" customFormat="1" ht="48.75" customHeight="1">
      <c r="A60" s="527"/>
      <c r="B60" s="528"/>
      <c r="C60" s="528"/>
      <c r="D60" s="528"/>
      <c r="E60" s="528"/>
      <c r="F60" s="528"/>
      <c r="G60" s="528"/>
      <c r="H60" s="528"/>
      <c r="I60" s="528"/>
      <c r="J60" s="529"/>
      <c r="K60" s="507" t="s">
        <v>506</v>
      </c>
      <c r="L60" s="507"/>
      <c r="M60" s="507"/>
      <c r="N60" s="507"/>
      <c r="O60" s="507"/>
      <c r="P60" s="507"/>
      <c r="Q60" s="507"/>
      <c r="R60" s="507"/>
      <c r="S60" s="507"/>
      <c r="T60" s="507"/>
      <c r="U60" s="507"/>
      <c r="V60" s="429" t="s">
        <v>561</v>
      </c>
    </row>
    <row r="61" spans="1:22" s="428" customFormat="1" ht="48.75" customHeight="1">
      <c r="A61" s="527"/>
      <c r="B61" s="528"/>
      <c r="C61" s="528"/>
      <c r="D61" s="528"/>
      <c r="E61" s="528"/>
      <c r="F61" s="528"/>
      <c r="G61" s="528"/>
      <c r="H61" s="528"/>
      <c r="I61" s="528"/>
      <c r="J61" s="529"/>
      <c r="K61" s="507" t="s">
        <v>507</v>
      </c>
      <c r="L61" s="507"/>
      <c r="M61" s="507"/>
      <c r="N61" s="507"/>
      <c r="O61" s="507"/>
      <c r="P61" s="507"/>
      <c r="Q61" s="507"/>
      <c r="R61" s="507"/>
      <c r="S61" s="507"/>
      <c r="T61" s="507"/>
      <c r="U61" s="507"/>
      <c r="V61" s="429" t="s">
        <v>561</v>
      </c>
    </row>
    <row r="62" spans="1:22" s="428" customFormat="1" ht="37.5" customHeight="1">
      <c r="A62" s="527"/>
      <c r="B62" s="528"/>
      <c r="C62" s="528"/>
      <c r="D62" s="528"/>
      <c r="E62" s="528"/>
      <c r="F62" s="528"/>
      <c r="G62" s="528"/>
      <c r="H62" s="528"/>
      <c r="I62" s="528"/>
      <c r="J62" s="529"/>
      <c r="K62" s="507" t="s">
        <v>508</v>
      </c>
      <c r="L62" s="507"/>
      <c r="M62" s="507"/>
      <c r="N62" s="507"/>
      <c r="O62" s="507"/>
      <c r="P62" s="507"/>
      <c r="Q62" s="507"/>
      <c r="R62" s="507"/>
      <c r="S62" s="507"/>
      <c r="T62" s="507"/>
      <c r="U62" s="507"/>
      <c r="V62" s="429" t="s">
        <v>561</v>
      </c>
    </row>
    <row r="63" spans="1:22" s="428" customFormat="1" ht="54" customHeight="1">
      <c r="A63" s="527"/>
      <c r="B63" s="528"/>
      <c r="C63" s="528"/>
      <c r="D63" s="528"/>
      <c r="E63" s="528"/>
      <c r="F63" s="528"/>
      <c r="G63" s="528"/>
      <c r="H63" s="528"/>
      <c r="I63" s="528"/>
      <c r="J63" s="529"/>
      <c r="K63" s="507" t="s">
        <v>509</v>
      </c>
      <c r="L63" s="507"/>
      <c r="M63" s="507"/>
      <c r="N63" s="507"/>
      <c r="O63" s="507"/>
      <c r="P63" s="507"/>
      <c r="Q63" s="507"/>
      <c r="R63" s="507"/>
      <c r="S63" s="507"/>
      <c r="T63" s="507"/>
      <c r="U63" s="507"/>
      <c r="V63" s="429" t="s">
        <v>561</v>
      </c>
    </row>
    <row r="64" spans="1:22" s="428" customFormat="1" ht="55.5" customHeight="1">
      <c r="A64" s="527"/>
      <c r="B64" s="528"/>
      <c r="C64" s="528"/>
      <c r="D64" s="528"/>
      <c r="E64" s="528"/>
      <c r="F64" s="528"/>
      <c r="G64" s="528"/>
      <c r="H64" s="528"/>
      <c r="I64" s="528"/>
      <c r="J64" s="529"/>
      <c r="K64" s="507" t="s">
        <v>510</v>
      </c>
      <c r="L64" s="507"/>
      <c r="M64" s="507"/>
      <c r="N64" s="507"/>
      <c r="O64" s="507"/>
      <c r="P64" s="507"/>
      <c r="Q64" s="507"/>
      <c r="R64" s="507"/>
      <c r="S64" s="507"/>
      <c r="T64" s="507"/>
      <c r="U64" s="507"/>
      <c r="V64" s="429" t="s">
        <v>561</v>
      </c>
    </row>
    <row r="65" spans="1:22" s="428" customFormat="1" ht="55.5" customHeight="1">
      <c r="A65" s="527"/>
      <c r="B65" s="528"/>
      <c r="C65" s="528"/>
      <c r="D65" s="528"/>
      <c r="E65" s="528"/>
      <c r="F65" s="528"/>
      <c r="G65" s="528"/>
      <c r="H65" s="528"/>
      <c r="I65" s="528"/>
      <c r="J65" s="529"/>
      <c r="K65" s="507" t="s">
        <v>511</v>
      </c>
      <c r="L65" s="507"/>
      <c r="M65" s="507"/>
      <c r="N65" s="507"/>
      <c r="O65" s="507"/>
      <c r="P65" s="507"/>
      <c r="Q65" s="507"/>
      <c r="R65" s="507"/>
      <c r="S65" s="507"/>
      <c r="T65" s="507"/>
      <c r="U65" s="507"/>
      <c r="V65" s="429" t="s">
        <v>561</v>
      </c>
    </row>
    <row r="66" spans="1:22" s="428" customFormat="1" ht="20.25" customHeight="1">
      <c r="A66" s="510" t="s">
        <v>239</v>
      </c>
      <c r="B66" s="510"/>
      <c r="C66" s="510"/>
      <c r="D66" s="510"/>
      <c r="E66" s="510"/>
      <c r="F66" s="510"/>
      <c r="G66" s="510"/>
      <c r="H66" s="510"/>
      <c r="I66" s="510"/>
      <c r="J66" s="510"/>
      <c r="K66" s="527"/>
      <c r="L66" s="528"/>
      <c r="M66" s="528"/>
      <c r="N66" s="528"/>
      <c r="O66" s="528"/>
      <c r="P66" s="528"/>
      <c r="Q66" s="528"/>
      <c r="R66" s="528"/>
      <c r="S66" s="528"/>
      <c r="T66" s="528"/>
      <c r="U66" s="529"/>
      <c r="V66" s="430"/>
    </row>
    <row r="67" spans="1:22" s="428" customFormat="1" ht="54.75" customHeight="1">
      <c r="A67" s="507" t="s">
        <v>240</v>
      </c>
      <c r="B67" s="507"/>
      <c r="C67" s="507"/>
      <c r="D67" s="507"/>
      <c r="E67" s="507"/>
      <c r="F67" s="507"/>
      <c r="G67" s="507"/>
      <c r="H67" s="507"/>
      <c r="I67" s="507"/>
      <c r="J67" s="507"/>
      <c r="K67" s="510" t="s">
        <v>512</v>
      </c>
      <c r="L67" s="510"/>
      <c r="M67" s="510"/>
      <c r="N67" s="510"/>
      <c r="O67" s="510"/>
      <c r="P67" s="510"/>
      <c r="Q67" s="510"/>
      <c r="R67" s="510"/>
      <c r="S67" s="510"/>
      <c r="T67" s="510"/>
      <c r="U67" s="510"/>
      <c r="V67" s="430"/>
    </row>
    <row r="68" spans="1:22" s="428" customFormat="1" ht="60.75" customHeight="1">
      <c r="A68" s="507" t="s">
        <v>291</v>
      </c>
      <c r="B68" s="507"/>
      <c r="C68" s="507"/>
      <c r="D68" s="507"/>
      <c r="E68" s="507"/>
      <c r="F68" s="507"/>
      <c r="G68" s="507"/>
      <c r="H68" s="507"/>
      <c r="I68" s="507"/>
      <c r="J68" s="507"/>
      <c r="K68" s="507" t="s">
        <v>513</v>
      </c>
      <c r="L68" s="507"/>
      <c r="M68" s="507"/>
      <c r="N68" s="507"/>
      <c r="O68" s="507"/>
      <c r="P68" s="507"/>
      <c r="Q68" s="507"/>
      <c r="R68" s="507"/>
      <c r="S68" s="507"/>
      <c r="T68" s="507"/>
      <c r="U68" s="507"/>
      <c r="V68" s="429" t="s">
        <v>561</v>
      </c>
    </row>
    <row r="69" spans="1:22" s="428" customFormat="1" ht="211.5" customHeight="1">
      <c r="A69" s="507" t="s">
        <v>292</v>
      </c>
      <c r="B69" s="507"/>
      <c r="C69" s="507"/>
      <c r="D69" s="507"/>
      <c r="E69" s="507"/>
      <c r="F69" s="507"/>
      <c r="G69" s="507"/>
      <c r="H69" s="507"/>
      <c r="I69" s="507"/>
      <c r="J69" s="507"/>
      <c r="K69" s="507" t="s">
        <v>575</v>
      </c>
      <c r="L69" s="507"/>
      <c r="M69" s="507"/>
      <c r="N69" s="507"/>
      <c r="O69" s="507"/>
      <c r="P69" s="507"/>
      <c r="Q69" s="507"/>
      <c r="R69" s="507"/>
      <c r="S69" s="507"/>
      <c r="T69" s="507"/>
      <c r="U69" s="507"/>
      <c r="V69" s="429" t="s">
        <v>561</v>
      </c>
    </row>
    <row r="70" spans="1:22" s="428" customFormat="1" ht="24.75" customHeight="1">
      <c r="A70" s="507" t="s">
        <v>293</v>
      </c>
      <c r="B70" s="507"/>
      <c r="C70" s="507"/>
      <c r="D70" s="507"/>
      <c r="E70" s="507"/>
      <c r="F70" s="507"/>
      <c r="G70" s="507"/>
      <c r="H70" s="507"/>
      <c r="I70" s="507"/>
      <c r="J70" s="507"/>
      <c r="K70" s="507" t="s">
        <v>293</v>
      </c>
      <c r="L70" s="507"/>
      <c r="M70" s="507"/>
      <c r="N70" s="507"/>
      <c r="O70" s="507"/>
      <c r="P70" s="507"/>
      <c r="Q70" s="507"/>
      <c r="R70" s="507"/>
      <c r="S70" s="507"/>
      <c r="T70" s="507"/>
      <c r="U70" s="507"/>
      <c r="V70" s="429" t="s">
        <v>558</v>
      </c>
    </row>
    <row r="71" spans="1:22" s="428" customFormat="1" ht="21.75" customHeight="1">
      <c r="A71" s="507" t="s">
        <v>294</v>
      </c>
      <c r="B71" s="507"/>
      <c r="C71" s="507"/>
      <c r="D71" s="507"/>
      <c r="E71" s="507"/>
      <c r="F71" s="507"/>
      <c r="G71" s="507"/>
      <c r="H71" s="507"/>
      <c r="I71" s="507"/>
      <c r="J71" s="507"/>
      <c r="K71" s="507" t="s">
        <v>294</v>
      </c>
      <c r="L71" s="507"/>
      <c r="M71" s="507"/>
      <c r="N71" s="507"/>
      <c r="O71" s="507"/>
      <c r="P71" s="507"/>
      <c r="Q71" s="507"/>
      <c r="R71" s="507"/>
      <c r="S71" s="507"/>
      <c r="T71" s="507"/>
      <c r="U71" s="507"/>
      <c r="V71" s="429" t="s">
        <v>558</v>
      </c>
    </row>
    <row r="72" spans="1:22" s="428" customFormat="1" ht="23.25" customHeight="1">
      <c r="A72" s="507" t="s">
        <v>295</v>
      </c>
      <c r="B72" s="507"/>
      <c r="C72" s="507"/>
      <c r="D72" s="507"/>
      <c r="E72" s="507"/>
      <c r="F72" s="507"/>
      <c r="G72" s="507"/>
      <c r="H72" s="507"/>
      <c r="I72" s="507"/>
      <c r="J72" s="507"/>
      <c r="K72" s="507" t="s">
        <v>295</v>
      </c>
      <c r="L72" s="507"/>
      <c r="M72" s="507"/>
      <c r="N72" s="507"/>
      <c r="O72" s="507"/>
      <c r="P72" s="507"/>
      <c r="Q72" s="507"/>
      <c r="R72" s="507"/>
      <c r="S72" s="507"/>
      <c r="T72" s="507"/>
      <c r="U72" s="507"/>
      <c r="V72" s="429" t="s">
        <v>558</v>
      </c>
    </row>
    <row r="73" spans="1:22" s="428" customFormat="1" ht="23.25" customHeight="1">
      <c r="A73" s="507" t="s">
        <v>296</v>
      </c>
      <c r="B73" s="507"/>
      <c r="C73" s="507"/>
      <c r="D73" s="507"/>
      <c r="E73" s="507"/>
      <c r="F73" s="507"/>
      <c r="G73" s="507"/>
      <c r="H73" s="507"/>
      <c r="I73" s="507"/>
      <c r="J73" s="507"/>
      <c r="K73" s="507" t="s">
        <v>296</v>
      </c>
      <c r="L73" s="507"/>
      <c r="M73" s="507"/>
      <c r="N73" s="507"/>
      <c r="O73" s="507"/>
      <c r="P73" s="507"/>
      <c r="Q73" s="507"/>
      <c r="R73" s="507"/>
      <c r="S73" s="507"/>
      <c r="T73" s="507"/>
      <c r="U73" s="507"/>
      <c r="V73" s="429" t="s">
        <v>558</v>
      </c>
    </row>
    <row r="74" spans="1:22" s="428" customFormat="1" ht="24" customHeight="1">
      <c r="A74" s="507" t="s">
        <v>297</v>
      </c>
      <c r="B74" s="507"/>
      <c r="C74" s="507"/>
      <c r="D74" s="507"/>
      <c r="E74" s="507"/>
      <c r="F74" s="507"/>
      <c r="G74" s="507"/>
      <c r="H74" s="507"/>
      <c r="I74" s="507"/>
      <c r="J74" s="507"/>
      <c r="K74" s="507" t="s">
        <v>297</v>
      </c>
      <c r="L74" s="507"/>
      <c r="M74" s="507"/>
      <c r="N74" s="507"/>
      <c r="O74" s="507"/>
      <c r="P74" s="507"/>
      <c r="Q74" s="507"/>
      <c r="R74" s="507"/>
      <c r="S74" s="507"/>
      <c r="T74" s="507"/>
      <c r="U74" s="507"/>
      <c r="V74" s="429" t="s">
        <v>558</v>
      </c>
    </row>
    <row r="75" spans="1:22" s="428" customFormat="1" ht="22.5" customHeight="1">
      <c r="A75" s="507" t="s">
        <v>298</v>
      </c>
      <c r="B75" s="507"/>
      <c r="C75" s="507"/>
      <c r="D75" s="507"/>
      <c r="E75" s="507"/>
      <c r="F75" s="507"/>
      <c r="G75" s="507"/>
      <c r="H75" s="507"/>
      <c r="I75" s="507"/>
      <c r="J75" s="507"/>
      <c r="K75" s="507" t="s">
        <v>298</v>
      </c>
      <c r="L75" s="507"/>
      <c r="M75" s="507"/>
      <c r="N75" s="507"/>
      <c r="O75" s="507"/>
      <c r="P75" s="507"/>
      <c r="Q75" s="507"/>
      <c r="R75" s="507"/>
      <c r="S75" s="507"/>
      <c r="T75" s="507"/>
      <c r="U75" s="507"/>
      <c r="V75" s="429" t="s">
        <v>558</v>
      </c>
    </row>
    <row r="76" spans="1:22" s="428" customFormat="1" ht="64.5" customHeight="1">
      <c r="A76" s="507" t="s">
        <v>299</v>
      </c>
      <c r="B76" s="507"/>
      <c r="C76" s="507"/>
      <c r="D76" s="507"/>
      <c r="E76" s="507"/>
      <c r="F76" s="507"/>
      <c r="G76" s="507"/>
      <c r="H76" s="507"/>
      <c r="I76" s="507"/>
      <c r="J76" s="507"/>
      <c r="K76" s="507" t="s">
        <v>576</v>
      </c>
      <c r="L76" s="507"/>
      <c r="M76" s="507"/>
      <c r="N76" s="507"/>
      <c r="O76" s="507"/>
      <c r="P76" s="507"/>
      <c r="Q76" s="507"/>
      <c r="R76" s="507"/>
      <c r="S76" s="507"/>
      <c r="T76" s="507"/>
      <c r="U76" s="507"/>
      <c r="V76" s="429" t="s">
        <v>561</v>
      </c>
    </row>
    <row r="77" spans="1:22" s="428" customFormat="1" ht="89.25" customHeight="1">
      <c r="A77" s="507" t="s">
        <v>300</v>
      </c>
      <c r="B77" s="507"/>
      <c r="C77" s="507"/>
      <c r="D77" s="507"/>
      <c r="E77" s="507"/>
      <c r="F77" s="507"/>
      <c r="G77" s="507"/>
      <c r="H77" s="507"/>
      <c r="I77" s="507"/>
      <c r="J77" s="507"/>
      <c r="K77" s="507" t="s">
        <v>577</v>
      </c>
      <c r="L77" s="507"/>
      <c r="M77" s="507"/>
      <c r="N77" s="507"/>
      <c r="O77" s="507"/>
      <c r="P77" s="507"/>
      <c r="Q77" s="507"/>
      <c r="R77" s="507"/>
      <c r="S77" s="507"/>
      <c r="T77" s="507"/>
      <c r="U77" s="507"/>
      <c r="V77" s="429" t="s">
        <v>561</v>
      </c>
    </row>
    <row r="78" spans="1:22" s="428" customFormat="1" ht="34.5" customHeight="1">
      <c r="A78" s="507" t="s">
        <v>301</v>
      </c>
      <c r="B78" s="507"/>
      <c r="C78" s="507"/>
      <c r="D78" s="507"/>
      <c r="E78" s="507"/>
      <c r="F78" s="507"/>
      <c r="G78" s="507"/>
      <c r="H78" s="507"/>
      <c r="I78" s="507"/>
      <c r="J78" s="507"/>
      <c r="K78" s="507" t="s">
        <v>301</v>
      </c>
      <c r="L78" s="507"/>
      <c r="M78" s="507"/>
      <c r="N78" s="507"/>
      <c r="O78" s="507"/>
      <c r="P78" s="507"/>
      <c r="Q78" s="507"/>
      <c r="R78" s="507"/>
      <c r="S78" s="507"/>
      <c r="T78" s="507"/>
      <c r="U78" s="507"/>
      <c r="V78" s="429" t="s">
        <v>558</v>
      </c>
    </row>
    <row r="79" spans="1:22" s="428" customFormat="1" ht="24.75" customHeight="1">
      <c r="A79" s="507" t="s">
        <v>241</v>
      </c>
      <c r="B79" s="507"/>
      <c r="C79" s="507"/>
      <c r="D79" s="507"/>
      <c r="E79" s="507"/>
      <c r="F79" s="507"/>
      <c r="G79" s="507"/>
      <c r="H79" s="507"/>
      <c r="I79" s="507"/>
      <c r="J79" s="507"/>
      <c r="K79" s="510" t="s">
        <v>514</v>
      </c>
      <c r="L79" s="510"/>
      <c r="M79" s="510"/>
      <c r="N79" s="510"/>
      <c r="O79" s="510"/>
      <c r="P79" s="510"/>
      <c r="Q79" s="510"/>
      <c r="R79" s="510"/>
      <c r="S79" s="510"/>
      <c r="T79" s="510"/>
      <c r="U79" s="510"/>
      <c r="V79" s="430"/>
    </row>
    <row r="80" spans="1:22" s="428" customFormat="1" ht="84" customHeight="1">
      <c r="A80" s="507" t="s">
        <v>302</v>
      </c>
      <c r="B80" s="507"/>
      <c r="C80" s="507"/>
      <c r="D80" s="507"/>
      <c r="E80" s="507"/>
      <c r="F80" s="507"/>
      <c r="G80" s="507"/>
      <c r="H80" s="507"/>
      <c r="I80" s="507"/>
      <c r="J80" s="507"/>
      <c r="K80" s="507" t="s">
        <v>302</v>
      </c>
      <c r="L80" s="507"/>
      <c r="M80" s="507"/>
      <c r="N80" s="507"/>
      <c r="O80" s="507"/>
      <c r="P80" s="507"/>
      <c r="Q80" s="507"/>
      <c r="R80" s="507"/>
      <c r="S80" s="507"/>
      <c r="T80" s="507"/>
      <c r="U80" s="507"/>
      <c r="V80" s="429" t="s">
        <v>558</v>
      </c>
    </row>
    <row r="81" spans="1:22" s="428" customFormat="1" ht="25.5" customHeight="1">
      <c r="A81" s="507" t="s">
        <v>303</v>
      </c>
      <c r="B81" s="507"/>
      <c r="C81" s="507"/>
      <c r="D81" s="507"/>
      <c r="E81" s="507"/>
      <c r="F81" s="507"/>
      <c r="G81" s="507"/>
      <c r="H81" s="507"/>
      <c r="I81" s="507"/>
      <c r="J81" s="507"/>
      <c r="K81" s="507" t="s">
        <v>303</v>
      </c>
      <c r="L81" s="507"/>
      <c r="M81" s="507"/>
      <c r="N81" s="507"/>
      <c r="O81" s="507"/>
      <c r="P81" s="507"/>
      <c r="Q81" s="507"/>
      <c r="R81" s="507"/>
      <c r="S81" s="507"/>
      <c r="T81" s="507"/>
      <c r="U81" s="507"/>
      <c r="V81" s="429" t="s">
        <v>558</v>
      </c>
    </row>
    <row r="82" spans="1:22" ht="25.5" customHeight="1">
      <c r="A82" s="507" t="s">
        <v>304</v>
      </c>
      <c r="B82" s="507"/>
      <c r="C82" s="507"/>
      <c r="D82" s="507"/>
      <c r="E82" s="507"/>
      <c r="F82" s="507"/>
      <c r="G82" s="507"/>
      <c r="H82" s="507"/>
      <c r="I82" s="507"/>
      <c r="J82" s="507"/>
      <c r="K82" s="507" t="s">
        <v>304</v>
      </c>
      <c r="L82" s="507"/>
      <c r="M82" s="507"/>
      <c r="N82" s="507"/>
      <c r="O82" s="507"/>
      <c r="P82" s="507"/>
      <c r="Q82" s="507"/>
      <c r="R82" s="507"/>
      <c r="S82" s="507"/>
      <c r="T82" s="507"/>
      <c r="U82" s="507"/>
      <c r="V82" s="429" t="s">
        <v>558</v>
      </c>
    </row>
    <row r="83" spans="1:22" ht="25.5" customHeight="1">
      <c r="A83" s="507" t="s">
        <v>305</v>
      </c>
      <c r="B83" s="507"/>
      <c r="C83" s="507"/>
      <c r="D83" s="507"/>
      <c r="E83" s="507"/>
      <c r="F83" s="507"/>
      <c r="G83" s="507"/>
      <c r="H83" s="507"/>
      <c r="I83" s="507"/>
      <c r="J83" s="507"/>
      <c r="K83" s="507" t="s">
        <v>305</v>
      </c>
      <c r="L83" s="507"/>
      <c r="M83" s="507"/>
      <c r="N83" s="507"/>
      <c r="O83" s="507"/>
      <c r="P83" s="507"/>
      <c r="Q83" s="507"/>
      <c r="R83" s="507"/>
      <c r="S83" s="507"/>
      <c r="T83" s="507"/>
      <c r="U83" s="507"/>
      <c r="V83" s="429" t="s">
        <v>558</v>
      </c>
    </row>
    <row r="84" spans="1:22" ht="25.5" customHeight="1">
      <c r="A84" s="507" t="s">
        <v>306</v>
      </c>
      <c r="B84" s="507"/>
      <c r="C84" s="507"/>
      <c r="D84" s="507"/>
      <c r="E84" s="507"/>
      <c r="F84" s="507"/>
      <c r="G84" s="507"/>
      <c r="H84" s="507"/>
      <c r="I84" s="507"/>
      <c r="J84" s="507"/>
      <c r="K84" s="507" t="s">
        <v>306</v>
      </c>
      <c r="L84" s="507"/>
      <c r="M84" s="507"/>
      <c r="N84" s="507"/>
      <c r="O84" s="507"/>
      <c r="P84" s="507"/>
      <c r="Q84" s="507"/>
      <c r="R84" s="507"/>
      <c r="S84" s="507"/>
      <c r="T84" s="507"/>
      <c r="U84" s="507"/>
      <c r="V84" s="429" t="s">
        <v>558</v>
      </c>
    </row>
    <row r="85" spans="1:22" ht="25.5" customHeight="1">
      <c r="A85" s="507" t="s">
        <v>307</v>
      </c>
      <c r="B85" s="507"/>
      <c r="C85" s="507"/>
      <c r="D85" s="507"/>
      <c r="E85" s="507"/>
      <c r="F85" s="507"/>
      <c r="G85" s="507"/>
      <c r="H85" s="507"/>
      <c r="I85" s="507"/>
      <c r="J85" s="507"/>
      <c r="K85" s="507" t="s">
        <v>307</v>
      </c>
      <c r="L85" s="507"/>
      <c r="M85" s="507"/>
      <c r="N85" s="507"/>
      <c r="O85" s="507"/>
      <c r="P85" s="507"/>
      <c r="Q85" s="507"/>
      <c r="R85" s="507"/>
      <c r="S85" s="507"/>
      <c r="T85" s="507"/>
      <c r="U85" s="507"/>
      <c r="V85" s="429" t="s">
        <v>558</v>
      </c>
    </row>
    <row r="86" spans="1:22" ht="25.5" customHeight="1">
      <c r="A86" s="507" t="s">
        <v>308</v>
      </c>
      <c r="B86" s="507"/>
      <c r="C86" s="507"/>
      <c r="D86" s="507"/>
      <c r="E86" s="507"/>
      <c r="F86" s="507"/>
      <c r="G86" s="507"/>
      <c r="H86" s="507"/>
      <c r="I86" s="507"/>
      <c r="J86" s="507"/>
      <c r="K86" s="507" t="s">
        <v>308</v>
      </c>
      <c r="L86" s="507"/>
      <c r="M86" s="507"/>
      <c r="N86" s="507"/>
      <c r="O86" s="507"/>
      <c r="P86" s="507"/>
      <c r="Q86" s="507"/>
      <c r="R86" s="507"/>
      <c r="S86" s="507"/>
      <c r="T86" s="507"/>
      <c r="U86" s="507"/>
      <c r="V86" s="429" t="s">
        <v>558</v>
      </c>
    </row>
    <row r="87" spans="1:22" ht="25.5" customHeight="1">
      <c r="A87" s="507" t="s">
        <v>309</v>
      </c>
      <c r="B87" s="507"/>
      <c r="C87" s="507"/>
      <c r="D87" s="507"/>
      <c r="E87" s="507"/>
      <c r="F87" s="507"/>
      <c r="G87" s="507"/>
      <c r="H87" s="507"/>
      <c r="I87" s="507"/>
      <c r="J87" s="507"/>
      <c r="K87" s="507" t="s">
        <v>309</v>
      </c>
      <c r="L87" s="507"/>
      <c r="M87" s="507"/>
      <c r="N87" s="507"/>
      <c r="O87" s="507"/>
      <c r="P87" s="507"/>
      <c r="Q87" s="507"/>
      <c r="R87" s="507"/>
      <c r="S87" s="507"/>
      <c r="T87" s="507"/>
      <c r="U87" s="507"/>
      <c r="V87" s="429" t="s">
        <v>558</v>
      </c>
    </row>
    <row r="88" spans="1:22" ht="25.5" customHeight="1">
      <c r="A88" s="507" t="s">
        <v>310</v>
      </c>
      <c r="B88" s="507"/>
      <c r="C88" s="507"/>
      <c r="D88" s="507"/>
      <c r="E88" s="507"/>
      <c r="F88" s="507"/>
      <c r="G88" s="507"/>
      <c r="H88" s="507"/>
      <c r="I88" s="507"/>
      <c r="J88" s="507"/>
      <c r="K88" s="507" t="s">
        <v>310</v>
      </c>
      <c r="L88" s="507"/>
      <c r="M88" s="507"/>
      <c r="N88" s="507"/>
      <c r="O88" s="507"/>
      <c r="P88" s="507"/>
      <c r="Q88" s="507"/>
      <c r="R88" s="507"/>
      <c r="S88" s="507"/>
      <c r="T88" s="507"/>
      <c r="U88" s="507"/>
      <c r="V88" s="429" t="s">
        <v>558</v>
      </c>
    </row>
    <row r="89" spans="1:22" ht="25.5" customHeight="1">
      <c r="A89" s="507" t="s">
        <v>242</v>
      </c>
      <c r="B89" s="507"/>
      <c r="C89" s="507"/>
      <c r="D89" s="507"/>
      <c r="E89" s="507"/>
      <c r="F89" s="507"/>
      <c r="G89" s="507"/>
      <c r="H89" s="507"/>
      <c r="I89" s="507"/>
      <c r="J89" s="507"/>
      <c r="K89" s="507" t="s">
        <v>515</v>
      </c>
      <c r="L89" s="507"/>
      <c r="M89" s="507"/>
      <c r="N89" s="507"/>
      <c r="O89" s="507"/>
      <c r="P89" s="507"/>
      <c r="Q89" s="507"/>
      <c r="R89" s="507"/>
      <c r="S89" s="507"/>
      <c r="T89" s="507"/>
      <c r="U89" s="507"/>
      <c r="V89" s="429" t="s">
        <v>558</v>
      </c>
    </row>
    <row r="90" spans="1:22" ht="25.5" customHeight="1">
      <c r="A90" s="507" t="s">
        <v>311</v>
      </c>
      <c r="B90" s="507"/>
      <c r="C90" s="507"/>
      <c r="D90" s="507"/>
      <c r="E90" s="507"/>
      <c r="F90" s="507"/>
      <c r="G90" s="507"/>
      <c r="H90" s="507"/>
      <c r="I90" s="507"/>
      <c r="J90" s="507"/>
      <c r="K90" s="507" t="s">
        <v>311</v>
      </c>
      <c r="L90" s="507"/>
      <c r="M90" s="507"/>
      <c r="N90" s="507"/>
      <c r="O90" s="507"/>
      <c r="P90" s="507"/>
      <c r="Q90" s="507"/>
      <c r="R90" s="507"/>
      <c r="S90" s="507"/>
      <c r="T90" s="507"/>
      <c r="U90" s="507"/>
      <c r="V90" s="429" t="s">
        <v>558</v>
      </c>
    </row>
    <row r="91" spans="1:22" ht="25.5" customHeight="1">
      <c r="A91" s="507" t="s">
        <v>312</v>
      </c>
      <c r="B91" s="507"/>
      <c r="C91" s="507"/>
      <c r="D91" s="507"/>
      <c r="E91" s="507"/>
      <c r="F91" s="507"/>
      <c r="G91" s="507"/>
      <c r="H91" s="507"/>
      <c r="I91" s="507"/>
      <c r="J91" s="507"/>
      <c r="K91" s="507" t="s">
        <v>312</v>
      </c>
      <c r="L91" s="507"/>
      <c r="M91" s="507"/>
      <c r="N91" s="507"/>
      <c r="O91" s="507"/>
      <c r="P91" s="507"/>
      <c r="Q91" s="507"/>
      <c r="R91" s="507"/>
      <c r="S91" s="507"/>
      <c r="T91" s="507"/>
      <c r="U91" s="507"/>
      <c r="V91" s="429" t="s">
        <v>558</v>
      </c>
    </row>
    <row r="92" spans="1:22" ht="25.5" customHeight="1">
      <c r="A92" s="507" t="s">
        <v>313</v>
      </c>
      <c r="B92" s="507"/>
      <c r="C92" s="507"/>
      <c r="D92" s="507"/>
      <c r="E92" s="507"/>
      <c r="F92" s="507"/>
      <c r="G92" s="507"/>
      <c r="H92" s="507"/>
      <c r="I92" s="507"/>
      <c r="J92" s="507"/>
      <c r="K92" s="507" t="s">
        <v>313</v>
      </c>
      <c r="L92" s="507"/>
      <c r="M92" s="507"/>
      <c r="N92" s="507"/>
      <c r="O92" s="507"/>
      <c r="P92" s="507"/>
      <c r="Q92" s="507"/>
      <c r="R92" s="507"/>
      <c r="S92" s="507"/>
      <c r="T92" s="507"/>
      <c r="U92" s="507"/>
      <c r="V92" s="429" t="s">
        <v>558</v>
      </c>
    </row>
    <row r="93" spans="1:22" ht="25.5" customHeight="1">
      <c r="A93" s="507" t="s">
        <v>314</v>
      </c>
      <c r="B93" s="507"/>
      <c r="C93" s="507"/>
      <c r="D93" s="507"/>
      <c r="E93" s="507"/>
      <c r="F93" s="507"/>
      <c r="G93" s="507"/>
      <c r="H93" s="507"/>
      <c r="I93" s="507"/>
      <c r="J93" s="507"/>
      <c r="K93" s="507" t="s">
        <v>314</v>
      </c>
      <c r="L93" s="507"/>
      <c r="M93" s="507"/>
      <c r="N93" s="507"/>
      <c r="O93" s="507"/>
      <c r="P93" s="507"/>
      <c r="Q93" s="507"/>
      <c r="R93" s="507"/>
      <c r="S93" s="507"/>
      <c r="T93" s="507"/>
      <c r="U93" s="507"/>
      <c r="V93" s="429" t="s">
        <v>558</v>
      </c>
    </row>
    <row r="94" spans="1:22" ht="25.5" customHeight="1">
      <c r="A94" s="507" t="s">
        <v>315</v>
      </c>
      <c r="B94" s="507"/>
      <c r="C94" s="507"/>
      <c r="D94" s="507"/>
      <c r="E94" s="507"/>
      <c r="F94" s="507"/>
      <c r="G94" s="507"/>
      <c r="H94" s="507"/>
      <c r="I94" s="507"/>
      <c r="J94" s="507"/>
      <c r="K94" s="507" t="s">
        <v>315</v>
      </c>
      <c r="L94" s="507"/>
      <c r="M94" s="507"/>
      <c r="N94" s="507"/>
      <c r="O94" s="507"/>
      <c r="P94" s="507"/>
      <c r="Q94" s="507"/>
      <c r="R94" s="507"/>
      <c r="S94" s="507"/>
      <c r="T94" s="507"/>
      <c r="U94" s="507"/>
      <c r="V94" s="429" t="s">
        <v>558</v>
      </c>
    </row>
    <row r="95" spans="1:22" ht="25.5" customHeight="1">
      <c r="A95" s="507" t="s">
        <v>316</v>
      </c>
      <c r="B95" s="507"/>
      <c r="C95" s="507"/>
      <c r="D95" s="507"/>
      <c r="E95" s="507"/>
      <c r="F95" s="507"/>
      <c r="G95" s="507"/>
      <c r="H95" s="507"/>
      <c r="I95" s="507"/>
      <c r="J95" s="507"/>
      <c r="K95" s="507" t="s">
        <v>316</v>
      </c>
      <c r="L95" s="507"/>
      <c r="M95" s="507"/>
      <c r="N95" s="507"/>
      <c r="O95" s="507"/>
      <c r="P95" s="507"/>
      <c r="Q95" s="507"/>
      <c r="R95" s="507"/>
      <c r="S95" s="507"/>
      <c r="T95" s="507"/>
      <c r="U95" s="507"/>
      <c r="V95" s="429" t="s">
        <v>558</v>
      </c>
    </row>
    <row r="96" spans="1:22" ht="25.5" customHeight="1">
      <c r="A96" s="519"/>
      <c r="B96" s="520"/>
      <c r="C96" s="520"/>
      <c r="D96" s="520"/>
      <c r="E96" s="520"/>
      <c r="F96" s="520"/>
      <c r="G96" s="520"/>
      <c r="H96" s="520"/>
      <c r="I96" s="520"/>
      <c r="J96" s="521"/>
      <c r="K96" s="507" t="s">
        <v>516</v>
      </c>
      <c r="L96" s="507"/>
      <c r="M96" s="507"/>
      <c r="N96" s="507"/>
      <c r="O96" s="507"/>
      <c r="P96" s="507"/>
      <c r="Q96" s="507"/>
      <c r="R96" s="507"/>
      <c r="S96" s="507"/>
      <c r="T96" s="507"/>
      <c r="U96" s="507"/>
      <c r="V96" s="429" t="s">
        <v>561</v>
      </c>
    </row>
    <row r="97" spans="1:22" ht="25.5" customHeight="1">
      <c r="A97" s="519"/>
      <c r="B97" s="520"/>
      <c r="C97" s="520"/>
      <c r="D97" s="520"/>
      <c r="E97" s="520"/>
      <c r="F97" s="520"/>
      <c r="G97" s="520"/>
      <c r="H97" s="520"/>
      <c r="I97" s="520"/>
      <c r="J97" s="521"/>
      <c r="K97" s="507" t="s">
        <v>517</v>
      </c>
      <c r="L97" s="507"/>
      <c r="M97" s="507"/>
      <c r="N97" s="507"/>
      <c r="O97" s="507"/>
      <c r="P97" s="507"/>
      <c r="Q97" s="507"/>
      <c r="R97" s="507"/>
      <c r="S97" s="507"/>
      <c r="T97" s="507"/>
      <c r="U97" s="507"/>
      <c r="V97" s="429" t="s">
        <v>561</v>
      </c>
    </row>
    <row r="98" spans="1:22" s="428" customFormat="1" ht="25.5" customHeight="1">
      <c r="A98" s="507" t="s">
        <v>317</v>
      </c>
      <c r="B98" s="507"/>
      <c r="C98" s="507"/>
      <c r="D98" s="507"/>
      <c r="E98" s="507"/>
      <c r="F98" s="507"/>
      <c r="G98" s="507"/>
      <c r="H98" s="507"/>
      <c r="I98" s="507"/>
      <c r="J98" s="507"/>
      <c r="K98" s="507" t="s">
        <v>317</v>
      </c>
      <c r="L98" s="507"/>
      <c r="M98" s="507"/>
      <c r="N98" s="507"/>
      <c r="O98" s="507"/>
      <c r="P98" s="507"/>
      <c r="Q98" s="507"/>
      <c r="R98" s="507"/>
      <c r="S98" s="507"/>
      <c r="T98" s="507"/>
      <c r="U98" s="507"/>
      <c r="V98" s="429" t="s">
        <v>558</v>
      </c>
    </row>
    <row r="99" spans="1:22" s="428" customFormat="1" ht="25.5" customHeight="1">
      <c r="A99" s="507" t="s">
        <v>318</v>
      </c>
      <c r="B99" s="507"/>
      <c r="C99" s="507"/>
      <c r="D99" s="507"/>
      <c r="E99" s="507"/>
      <c r="F99" s="507"/>
      <c r="G99" s="507"/>
      <c r="H99" s="507"/>
      <c r="I99" s="507"/>
      <c r="J99" s="507"/>
      <c r="K99" s="507" t="s">
        <v>318</v>
      </c>
      <c r="L99" s="507"/>
      <c r="M99" s="507"/>
      <c r="N99" s="507"/>
      <c r="O99" s="507"/>
      <c r="P99" s="507"/>
      <c r="Q99" s="507"/>
      <c r="R99" s="507"/>
      <c r="S99" s="507"/>
      <c r="T99" s="507"/>
      <c r="U99" s="507"/>
      <c r="V99" s="429" t="s">
        <v>558</v>
      </c>
    </row>
    <row r="100" spans="1:22" s="428" customFormat="1" ht="25.5" customHeight="1">
      <c r="A100" s="507" t="s">
        <v>319</v>
      </c>
      <c r="B100" s="507"/>
      <c r="C100" s="507"/>
      <c r="D100" s="507"/>
      <c r="E100" s="507"/>
      <c r="F100" s="507"/>
      <c r="G100" s="507"/>
      <c r="H100" s="507"/>
      <c r="I100" s="507"/>
      <c r="J100" s="507"/>
      <c r="K100" s="507" t="s">
        <v>319</v>
      </c>
      <c r="L100" s="507"/>
      <c r="M100" s="507"/>
      <c r="N100" s="507"/>
      <c r="O100" s="507"/>
      <c r="P100" s="507"/>
      <c r="Q100" s="507"/>
      <c r="R100" s="507"/>
      <c r="S100" s="507"/>
      <c r="T100" s="507"/>
      <c r="U100" s="507"/>
      <c r="V100" s="429" t="s">
        <v>558</v>
      </c>
    </row>
    <row r="101" spans="1:22" s="428" customFormat="1" ht="25.5" customHeight="1">
      <c r="A101" s="507" t="s">
        <v>320</v>
      </c>
      <c r="B101" s="507"/>
      <c r="C101" s="507"/>
      <c r="D101" s="507"/>
      <c r="E101" s="507"/>
      <c r="F101" s="507"/>
      <c r="G101" s="507"/>
      <c r="H101" s="507"/>
      <c r="I101" s="507"/>
      <c r="J101" s="507"/>
      <c r="K101" s="507" t="s">
        <v>320</v>
      </c>
      <c r="L101" s="507"/>
      <c r="M101" s="507"/>
      <c r="N101" s="507"/>
      <c r="O101" s="507"/>
      <c r="P101" s="507"/>
      <c r="Q101" s="507"/>
      <c r="R101" s="507"/>
      <c r="S101" s="507"/>
      <c r="T101" s="507"/>
      <c r="U101" s="507"/>
      <c r="V101" s="429" t="s">
        <v>558</v>
      </c>
    </row>
    <row r="102" spans="1:22" s="428" customFormat="1" ht="32.25" customHeight="1">
      <c r="A102" s="507" t="s">
        <v>243</v>
      </c>
      <c r="B102" s="507"/>
      <c r="C102" s="507"/>
      <c r="D102" s="507"/>
      <c r="E102" s="507"/>
      <c r="F102" s="507"/>
      <c r="G102" s="507"/>
      <c r="H102" s="507"/>
      <c r="I102" s="507"/>
      <c r="J102" s="507"/>
      <c r="K102" s="507" t="s">
        <v>518</v>
      </c>
      <c r="L102" s="507"/>
      <c r="M102" s="507"/>
      <c r="N102" s="507"/>
      <c r="O102" s="507"/>
      <c r="P102" s="507"/>
      <c r="Q102" s="507"/>
      <c r="R102" s="507"/>
      <c r="S102" s="507"/>
      <c r="T102" s="507"/>
      <c r="U102" s="507"/>
      <c r="V102" s="429" t="s">
        <v>558</v>
      </c>
    </row>
    <row r="103" spans="1:22" s="428" customFormat="1" ht="25.5" customHeight="1">
      <c r="A103" s="507" t="s">
        <v>321</v>
      </c>
      <c r="B103" s="507"/>
      <c r="C103" s="507"/>
      <c r="D103" s="507"/>
      <c r="E103" s="507"/>
      <c r="F103" s="507"/>
      <c r="G103" s="507"/>
      <c r="H103" s="507"/>
      <c r="I103" s="507"/>
      <c r="J103" s="507"/>
      <c r="K103" s="507" t="s">
        <v>519</v>
      </c>
      <c r="L103" s="507"/>
      <c r="M103" s="507"/>
      <c r="N103" s="507"/>
      <c r="O103" s="507"/>
      <c r="P103" s="507"/>
      <c r="Q103" s="507"/>
      <c r="R103" s="507"/>
      <c r="S103" s="507"/>
      <c r="T103" s="507"/>
      <c r="U103" s="507"/>
      <c r="V103" s="429" t="s">
        <v>558</v>
      </c>
    </row>
    <row r="104" spans="1:22" s="428" customFormat="1" ht="52.5" customHeight="1">
      <c r="A104" s="507" t="s">
        <v>322</v>
      </c>
      <c r="B104" s="507"/>
      <c r="C104" s="507"/>
      <c r="D104" s="507"/>
      <c r="E104" s="507"/>
      <c r="F104" s="507"/>
      <c r="G104" s="507"/>
      <c r="H104" s="507"/>
      <c r="I104" s="507"/>
      <c r="J104" s="507"/>
      <c r="K104" s="507" t="s">
        <v>322</v>
      </c>
      <c r="L104" s="507"/>
      <c r="M104" s="507"/>
      <c r="N104" s="507"/>
      <c r="O104" s="507"/>
      <c r="P104" s="507"/>
      <c r="Q104" s="507"/>
      <c r="R104" s="507"/>
      <c r="S104" s="507"/>
      <c r="T104" s="507"/>
      <c r="U104" s="507"/>
      <c r="V104" s="429" t="s">
        <v>558</v>
      </c>
    </row>
    <row r="105" spans="1:22" s="428" customFormat="1" ht="27" customHeight="1">
      <c r="A105" s="512" t="s">
        <v>323</v>
      </c>
      <c r="B105" s="512" t="s">
        <v>324</v>
      </c>
      <c r="C105" s="512" t="s">
        <v>3</v>
      </c>
      <c r="D105" s="512" t="s">
        <v>325</v>
      </c>
      <c r="E105" s="512"/>
      <c r="F105" s="512"/>
      <c r="G105" s="512"/>
      <c r="H105" s="512"/>
      <c r="I105" s="512"/>
      <c r="J105" s="512"/>
      <c r="K105" s="512" t="s">
        <v>323</v>
      </c>
      <c r="L105" s="512" t="s">
        <v>324</v>
      </c>
      <c r="M105" s="512" t="s">
        <v>3</v>
      </c>
      <c r="N105" s="512" t="s">
        <v>325</v>
      </c>
      <c r="O105" s="512"/>
      <c r="P105" s="512"/>
      <c r="Q105" s="512"/>
      <c r="R105" s="512"/>
      <c r="S105" s="512"/>
      <c r="T105" s="512"/>
      <c r="U105" s="512"/>
      <c r="V105" s="430"/>
    </row>
    <row r="106" spans="1:22" s="428" customFormat="1" ht="31.5" customHeight="1">
      <c r="A106" s="512"/>
      <c r="B106" s="512"/>
      <c r="C106" s="512"/>
      <c r="D106" s="512" t="s">
        <v>326</v>
      </c>
      <c r="E106" s="512"/>
      <c r="F106" s="512" t="s">
        <v>327</v>
      </c>
      <c r="G106" s="512"/>
      <c r="H106" s="512" t="s">
        <v>328</v>
      </c>
      <c r="I106" s="512"/>
      <c r="J106" s="431" t="s">
        <v>329</v>
      </c>
      <c r="K106" s="512"/>
      <c r="L106" s="512"/>
      <c r="M106" s="512"/>
      <c r="N106" s="512" t="s">
        <v>326</v>
      </c>
      <c r="O106" s="512"/>
      <c r="P106" s="512" t="s">
        <v>327</v>
      </c>
      <c r="Q106" s="512"/>
      <c r="R106" s="512"/>
      <c r="S106" s="512" t="s">
        <v>328</v>
      </c>
      <c r="T106" s="512"/>
      <c r="U106" s="431" t="s">
        <v>329</v>
      </c>
      <c r="V106" s="429" t="s">
        <v>558</v>
      </c>
    </row>
    <row r="107" spans="1:22" s="428" customFormat="1" ht="74.25" customHeight="1">
      <c r="A107" s="434">
        <v>1</v>
      </c>
      <c r="B107" s="433" t="s">
        <v>330</v>
      </c>
      <c r="C107" s="434" t="s">
        <v>331</v>
      </c>
      <c r="D107" s="522">
        <v>10000</v>
      </c>
      <c r="E107" s="522"/>
      <c r="F107" s="522">
        <v>5000</v>
      </c>
      <c r="G107" s="522"/>
      <c r="H107" s="522">
        <v>3000</v>
      </c>
      <c r="I107" s="522"/>
      <c r="J107" s="432">
        <v>1000</v>
      </c>
      <c r="K107" s="434">
        <v>1</v>
      </c>
      <c r="L107" s="433" t="s">
        <v>330</v>
      </c>
      <c r="M107" s="434" t="s">
        <v>331</v>
      </c>
      <c r="N107" s="513">
        <v>10000</v>
      </c>
      <c r="O107" s="514"/>
      <c r="P107" s="513">
        <v>5000</v>
      </c>
      <c r="Q107" s="526"/>
      <c r="R107" s="514"/>
      <c r="S107" s="513">
        <v>3000</v>
      </c>
      <c r="T107" s="514"/>
      <c r="U107" s="434">
        <v>1000</v>
      </c>
      <c r="V107" s="429" t="s">
        <v>558</v>
      </c>
    </row>
    <row r="108" spans="1:22" s="428" customFormat="1" ht="74.25" customHeight="1">
      <c r="A108" s="434">
        <v>2</v>
      </c>
      <c r="B108" s="433" t="s">
        <v>332</v>
      </c>
      <c r="C108" s="434" t="s">
        <v>331</v>
      </c>
      <c r="D108" s="522">
        <v>5000</v>
      </c>
      <c r="E108" s="522"/>
      <c r="F108" s="522">
        <v>2500</v>
      </c>
      <c r="G108" s="522"/>
      <c r="H108" s="522">
        <v>1500</v>
      </c>
      <c r="I108" s="522"/>
      <c r="J108" s="432">
        <v>500</v>
      </c>
      <c r="K108" s="434">
        <v>2</v>
      </c>
      <c r="L108" s="433" t="s">
        <v>332</v>
      </c>
      <c r="M108" s="434" t="s">
        <v>331</v>
      </c>
      <c r="N108" s="513">
        <v>5000</v>
      </c>
      <c r="O108" s="514"/>
      <c r="P108" s="513">
        <v>2500</v>
      </c>
      <c r="Q108" s="526"/>
      <c r="R108" s="514"/>
      <c r="S108" s="513">
        <v>1500</v>
      </c>
      <c r="T108" s="514"/>
      <c r="U108" s="434">
        <v>500</v>
      </c>
      <c r="V108" s="429" t="s">
        <v>558</v>
      </c>
    </row>
    <row r="109" spans="1:22" s="428" customFormat="1" ht="52.5" customHeight="1">
      <c r="A109" s="434">
        <v>3</v>
      </c>
      <c r="B109" s="433" t="s">
        <v>333</v>
      </c>
      <c r="C109" s="434"/>
      <c r="D109" s="523" t="s">
        <v>334</v>
      </c>
      <c r="E109" s="523"/>
      <c r="F109" s="523"/>
      <c r="G109" s="523"/>
      <c r="H109" s="523" t="s">
        <v>335</v>
      </c>
      <c r="I109" s="523"/>
      <c r="J109" s="523"/>
      <c r="K109" s="434">
        <v>3</v>
      </c>
      <c r="L109" s="433" t="s">
        <v>333</v>
      </c>
      <c r="M109" s="434"/>
      <c r="N109" s="523" t="s">
        <v>334</v>
      </c>
      <c r="O109" s="523"/>
      <c r="P109" s="523"/>
      <c r="Q109" s="523"/>
      <c r="R109" s="523"/>
      <c r="S109" s="523" t="s">
        <v>335</v>
      </c>
      <c r="T109" s="523"/>
      <c r="U109" s="523"/>
      <c r="V109" s="429" t="s">
        <v>558</v>
      </c>
    </row>
    <row r="110" spans="1:22" s="428" customFormat="1" ht="94.5" customHeight="1">
      <c r="A110" s="434">
        <v>4</v>
      </c>
      <c r="B110" s="433" t="s">
        <v>336</v>
      </c>
      <c r="C110" s="434"/>
      <c r="D110" s="434" t="s">
        <v>337</v>
      </c>
      <c r="E110" s="511" t="s">
        <v>338</v>
      </c>
      <c r="F110" s="511"/>
      <c r="G110" s="511"/>
      <c r="H110" s="511"/>
      <c r="I110" s="511"/>
      <c r="J110" s="511"/>
      <c r="K110" s="434">
        <v>4</v>
      </c>
      <c r="L110" s="433" t="s">
        <v>336</v>
      </c>
      <c r="M110" s="434"/>
      <c r="N110" s="434" t="s">
        <v>337</v>
      </c>
      <c r="O110" s="511" t="s">
        <v>338</v>
      </c>
      <c r="P110" s="511"/>
      <c r="Q110" s="511"/>
      <c r="R110" s="511"/>
      <c r="S110" s="511"/>
      <c r="T110" s="511"/>
      <c r="U110" s="511"/>
      <c r="V110" s="429" t="s">
        <v>558</v>
      </c>
    </row>
    <row r="111" spans="1:22" s="428" customFormat="1" ht="36.75" customHeight="1">
      <c r="A111" s="434">
        <v>5</v>
      </c>
      <c r="B111" s="433" t="s">
        <v>339</v>
      </c>
      <c r="C111" s="434"/>
      <c r="D111" s="434" t="s">
        <v>340</v>
      </c>
      <c r="E111" s="511" t="s">
        <v>338</v>
      </c>
      <c r="F111" s="511"/>
      <c r="G111" s="511"/>
      <c r="H111" s="511"/>
      <c r="I111" s="511"/>
      <c r="J111" s="511"/>
      <c r="K111" s="434">
        <v>5</v>
      </c>
      <c r="L111" s="433" t="s">
        <v>339</v>
      </c>
      <c r="M111" s="434"/>
      <c r="N111" s="434" t="s">
        <v>340</v>
      </c>
      <c r="O111" s="511" t="s">
        <v>338</v>
      </c>
      <c r="P111" s="511"/>
      <c r="Q111" s="511"/>
      <c r="R111" s="511"/>
      <c r="S111" s="511"/>
      <c r="T111" s="511"/>
      <c r="U111" s="511"/>
      <c r="V111" s="429" t="s">
        <v>558</v>
      </c>
    </row>
    <row r="112" spans="1:22" s="428" customFormat="1" ht="51.75" customHeight="1">
      <c r="A112" s="434">
        <v>6</v>
      </c>
      <c r="B112" s="433" t="s">
        <v>341</v>
      </c>
      <c r="C112" s="434"/>
      <c r="D112" s="511" t="s">
        <v>342</v>
      </c>
      <c r="E112" s="511"/>
      <c r="F112" s="511"/>
      <c r="G112" s="511"/>
      <c r="H112" s="511"/>
      <c r="I112" s="511"/>
      <c r="J112" s="511"/>
      <c r="K112" s="434">
        <v>6</v>
      </c>
      <c r="L112" s="433" t="s">
        <v>341</v>
      </c>
      <c r="M112" s="434"/>
      <c r="N112" s="511" t="s">
        <v>342</v>
      </c>
      <c r="O112" s="511"/>
      <c r="P112" s="511"/>
      <c r="Q112" s="511"/>
      <c r="R112" s="511"/>
      <c r="S112" s="511"/>
      <c r="T112" s="511"/>
      <c r="U112" s="511"/>
      <c r="V112" s="429" t="s">
        <v>558</v>
      </c>
    </row>
    <row r="113" spans="1:22" s="428" customFormat="1" ht="53.25" customHeight="1">
      <c r="A113" s="434">
        <v>7</v>
      </c>
      <c r="B113" s="433" t="s">
        <v>343</v>
      </c>
      <c r="C113" s="434" t="s">
        <v>564</v>
      </c>
      <c r="D113" s="511" t="s">
        <v>579</v>
      </c>
      <c r="E113" s="511"/>
      <c r="F113" s="511"/>
      <c r="G113" s="511"/>
      <c r="H113" s="511"/>
      <c r="I113" s="511"/>
      <c r="J113" s="511"/>
      <c r="K113" s="434">
        <v>7</v>
      </c>
      <c r="L113" s="433" t="s">
        <v>343</v>
      </c>
      <c r="M113" s="434" t="s">
        <v>564</v>
      </c>
      <c r="N113" s="511" t="s">
        <v>578</v>
      </c>
      <c r="O113" s="511"/>
      <c r="P113" s="511"/>
      <c r="Q113" s="511"/>
      <c r="R113" s="511"/>
      <c r="S113" s="511"/>
      <c r="T113" s="511"/>
      <c r="U113" s="511"/>
      <c r="V113" s="429" t="s">
        <v>561</v>
      </c>
    </row>
    <row r="114" spans="1:22" s="428" customFormat="1" ht="74.25" customHeight="1">
      <c r="A114" s="434">
        <v>8</v>
      </c>
      <c r="B114" s="433" t="s">
        <v>344</v>
      </c>
      <c r="C114" s="434" t="s">
        <v>564</v>
      </c>
      <c r="D114" s="434">
        <v>36</v>
      </c>
      <c r="E114" s="511">
        <v>24</v>
      </c>
      <c r="F114" s="511"/>
      <c r="G114" s="511">
        <v>18</v>
      </c>
      <c r="H114" s="511"/>
      <c r="I114" s="511">
        <v>18</v>
      </c>
      <c r="J114" s="511"/>
      <c r="K114" s="434">
        <v>8</v>
      </c>
      <c r="L114" s="433" t="s">
        <v>344</v>
      </c>
      <c r="M114" s="434" t="s">
        <v>564</v>
      </c>
      <c r="N114" s="434">
        <v>36</v>
      </c>
      <c r="O114" s="511">
        <v>24</v>
      </c>
      <c r="P114" s="511"/>
      <c r="Q114" s="511"/>
      <c r="R114" s="511">
        <v>18</v>
      </c>
      <c r="S114" s="511"/>
      <c r="T114" s="511">
        <v>18</v>
      </c>
      <c r="U114" s="511"/>
      <c r="V114" s="429" t="s">
        <v>558</v>
      </c>
    </row>
    <row r="115" spans="1:22" s="428" customFormat="1" ht="148.5" customHeight="1">
      <c r="A115" s="434">
        <v>9</v>
      </c>
      <c r="B115" s="433" t="s">
        <v>345</v>
      </c>
      <c r="C115" s="434" t="s">
        <v>564</v>
      </c>
      <c r="D115" s="511" t="s">
        <v>346</v>
      </c>
      <c r="E115" s="511"/>
      <c r="F115" s="511"/>
      <c r="G115" s="511"/>
      <c r="H115" s="511"/>
      <c r="I115" s="511"/>
      <c r="J115" s="511"/>
      <c r="K115" s="434">
        <v>9</v>
      </c>
      <c r="L115" s="433" t="s">
        <v>345</v>
      </c>
      <c r="M115" s="434" t="s">
        <v>564</v>
      </c>
      <c r="N115" s="511" t="s">
        <v>580</v>
      </c>
      <c r="O115" s="511"/>
      <c r="P115" s="511"/>
      <c r="Q115" s="511"/>
      <c r="R115" s="511"/>
      <c r="S115" s="511"/>
      <c r="T115" s="511"/>
      <c r="U115" s="511"/>
      <c r="V115" s="429" t="s">
        <v>561</v>
      </c>
    </row>
    <row r="116" spans="1:22" s="428" customFormat="1" ht="51" customHeight="1">
      <c r="A116" s="434">
        <v>10</v>
      </c>
      <c r="B116" s="433" t="s">
        <v>347</v>
      </c>
      <c r="C116" s="434"/>
      <c r="D116" s="511" t="s">
        <v>340</v>
      </c>
      <c r="E116" s="511"/>
      <c r="F116" s="511"/>
      <c r="G116" s="511"/>
      <c r="H116" s="511"/>
      <c r="I116" s="511"/>
      <c r="J116" s="511"/>
      <c r="K116" s="434">
        <v>10</v>
      </c>
      <c r="L116" s="433" t="s">
        <v>347</v>
      </c>
      <c r="M116" s="434"/>
      <c r="N116" s="511" t="s">
        <v>340</v>
      </c>
      <c r="O116" s="511"/>
      <c r="P116" s="511"/>
      <c r="Q116" s="511"/>
      <c r="R116" s="511"/>
      <c r="S116" s="511"/>
      <c r="T116" s="511"/>
      <c r="U116" s="511"/>
      <c r="V116" s="429" t="s">
        <v>558</v>
      </c>
    </row>
    <row r="117" spans="1:22" s="428" customFormat="1" ht="66" customHeight="1">
      <c r="A117" s="434">
        <v>11</v>
      </c>
      <c r="B117" s="433" t="s">
        <v>348</v>
      </c>
      <c r="C117" s="434"/>
      <c r="D117" s="511" t="s">
        <v>340</v>
      </c>
      <c r="E117" s="511"/>
      <c r="F117" s="511"/>
      <c r="G117" s="511"/>
      <c r="H117" s="511"/>
      <c r="I117" s="511"/>
      <c r="J117" s="511"/>
      <c r="K117" s="434">
        <v>11</v>
      </c>
      <c r="L117" s="433" t="s">
        <v>348</v>
      </c>
      <c r="N117" s="511" t="s">
        <v>340</v>
      </c>
      <c r="O117" s="511"/>
      <c r="P117" s="511"/>
      <c r="Q117" s="511"/>
      <c r="R117" s="511"/>
      <c r="S117" s="511"/>
      <c r="T117" s="511"/>
      <c r="U117" s="511"/>
      <c r="V117" s="429" t="s">
        <v>558</v>
      </c>
    </row>
    <row r="118" spans="1:22" s="428" customFormat="1" ht="69" customHeight="1">
      <c r="A118" s="434">
        <v>12</v>
      </c>
      <c r="B118" s="433" t="s">
        <v>349</v>
      </c>
      <c r="C118" s="434"/>
      <c r="D118" s="511" t="s">
        <v>340</v>
      </c>
      <c r="E118" s="511"/>
      <c r="F118" s="511"/>
      <c r="G118" s="511"/>
      <c r="H118" s="511"/>
      <c r="I118" s="511"/>
      <c r="J118" s="511"/>
      <c r="K118" s="434">
        <v>12</v>
      </c>
      <c r="L118" s="433" t="s">
        <v>349</v>
      </c>
      <c r="M118" s="434"/>
      <c r="N118" s="511" t="s">
        <v>340</v>
      </c>
      <c r="O118" s="511"/>
      <c r="P118" s="511"/>
      <c r="Q118" s="511"/>
      <c r="R118" s="511"/>
      <c r="S118" s="511"/>
      <c r="T118" s="511"/>
      <c r="U118" s="511"/>
      <c r="V118" s="429" t="s">
        <v>558</v>
      </c>
    </row>
    <row r="119" spans="1:22" s="428" customFormat="1" ht="99" customHeight="1">
      <c r="A119" s="434">
        <v>13</v>
      </c>
      <c r="B119" s="433" t="s">
        <v>350</v>
      </c>
      <c r="C119" s="434"/>
      <c r="D119" s="523" t="s">
        <v>351</v>
      </c>
      <c r="E119" s="523"/>
      <c r="F119" s="523"/>
      <c r="G119" s="523"/>
      <c r="H119" s="523"/>
      <c r="I119" s="523"/>
      <c r="J119" s="523"/>
      <c r="K119" s="434">
        <v>13</v>
      </c>
      <c r="L119" s="433" t="s">
        <v>350</v>
      </c>
      <c r="M119" s="434"/>
      <c r="N119" s="515" t="s">
        <v>559</v>
      </c>
      <c r="O119" s="515"/>
      <c r="P119" s="515"/>
      <c r="Q119" s="515"/>
      <c r="R119" s="515"/>
      <c r="S119" s="515"/>
      <c r="T119" s="515"/>
      <c r="U119" s="515"/>
      <c r="V119" s="429" t="s">
        <v>561</v>
      </c>
    </row>
    <row r="120" spans="1:22" s="428" customFormat="1" ht="99" customHeight="1">
      <c r="A120" s="434"/>
      <c r="B120" s="433"/>
      <c r="C120" s="434"/>
      <c r="D120" s="523"/>
      <c r="E120" s="523"/>
      <c r="F120" s="523"/>
      <c r="G120" s="523"/>
      <c r="H120" s="523"/>
      <c r="I120" s="523"/>
      <c r="J120" s="523"/>
      <c r="K120" s="434">
        <v>14</v>
      </c>
      <c r="L120" s="433" t="s">
        <v>522</v>
      </c>
      <c r="M120" s="434" t="s">
        <v>521</v>
      </c>
      <c r="N120" s="511">
        <v>3</v>
      </c>
      <c r="O120" s="511"/>
      <c r="P120" s="511"/>
      <c r="Q120" s="511" t="s">
        <v>338</v>
      </c>
      <c r="R120" s="511"/>
      <c r="S120" s="511"/>
      <c r="T120" s="511"/>
      <c r="U120" s="511"/>
      <c r="V120" s="429"/>
    </row>
    <row r="121" spans="1:22" s="428" customFormat="1" ht="348.75" customHeight="1">
      <c r="A121" s="434"/>
      <c r="B121" s="433"/>
      <c r="C121" s="434"/>
      <c r="D121" s="523"/>
      <c r="E121" s="523"/>
      <c r="F121" s="523"/>
      <c r="G121" s="523"/>
      <c r="H121" s="523"/>
      <c r="I121" s="523"/>
      <c r="J121" s="523"/>
      <c r="K121" s="434">
        <v>15</v>
      </c>
      <c r="L121" s="438" t="s">
        <v>520</v>
      </c>
      <c r="M121" s="434" t="s">
        <v>521</v>
      </c>
      <c r="N121" s="511">
        <v>7</v>
      </c>
      <c r="O121" s="511"/>
      <c r="P121" s="511"/>
      <c r="Q121" s="511" t="s">
        <v>338</v>
      </c>
      <c r="R121" s="511"/>
      <c r="S121" s="511"/>
      <c r="T121" s="511"/>
      <c r="U121" s="511"/>
      <c r="V121" s="429"/>
    </row>
    <row r="122" spans="1:22" s="428" customFormat="1" ht="31.5" customHeight="1">
      <c r="A122" s="507" t="s">
        <v>352</v>
      </c>
      <c r="B122" s="507"/>
      <c r="C122" s="507"/>
      <c r="D122" s="507"/>
      <c r="E122" s="507"/>
      <c r="F122" s="507"/>
      <c r="G122" s="507"/>
      <c r="H122" s="507"/>
      <c r="I122" s="507"/>
      <c r="J122" s="507"/>
      <c r="K122" s="509" t="s">
        <v>352</v>
      </c>
      <c r="L122" s="509"/>
      <c r="M122" s="509"/>
      <c r="N122" s="509"/>
      <c r="O122" s="509"/>
      <c r="P122" s="509"/>
      <c r="Q122" s="509"/>
      <c r="R122" s="509"/>
      <c r="S122" s="509"/>
      <c r="T122" s="509"/>
      <c r="U122" s="509"/>
      <c r="V122" s="429" t="s">
        <v>558</v>
      </c>
    </row>
    <row r="123" spans="1:22" s="428" customFormat="1" ht="72" customHeight="1">
      <c r="A123" s="507" t="s">
        <v>353</v>
      </c>
      <c r="B123" s="507"/>
      <c r="C123" s="507"/>
      <c r="D123" s="507"/>
      <c r="E123" s="507"/>
      <c r="F123" s="507"/>
      <c r="G123" s="507"/>
      <c r="H123" s="507"/>
      <c r="I123" s="507"/>
      <c r="J123" s="507"/>
      <c r="K123" s="507" t="s">
        <v>353</v>
      </c>
      <c r="L123" s="507"/>
      <c r="M123" s="507"/>
      <c r="N123" s="507"/>
      <c r="O123" s="507"/>
      <c r="P123" s="507"/>
      <c r="Q123" s="507"/>
      <c r="R123" s="507"/>
      <c r="S123" s="507"/>
      <c r="T123" s="507"/>
      <c r="U123" s="507"/>
      <c r="V123" s="429" t="s">
        <v>558</v>
      </c>
    </row>
    <row r="124" spans="1:22" s="428" customFormat="1" ht="31.5" customHeight="1">
      <c r="A124" s="507" t="s">
        <v>354</v>
      </c>
      <c r="B124" s="507"/>
      <c r="C124" s="507"/>
      <c r="D124" s="507"/>
      <c r="E124" s="507"/>
      <c r="F124" s="507"/>
      <c r="G124" s="507"/>
      <c r="H124" s="507"/>
      <c r="I124" s="507"/>
      <c r="J124" s="507"/>
      <c r="K124" s="507" t="s">
        <v>354</v>
      </c>
      <c r="L124" s="507"/>
      <c r="M124" s="507"/>
      <c r="N124" s="507"/>
      <c r="O124" s="507"/>
      <c r="P124" s="507"/>
      <c r="Q124" s="507"/>
      <c r="R124" s="507"/>
      <c r="S124" s="507"/>
      <c r="T124" s="507"/>
      <c r="U124" s="507"/>
      <c r="V124" s="429" t="s">
        <v>558</v>
      </c>
    </row>
    <row r="125" spans="1:22" s="428" customFormat="1" ht="31.5" customHeight="1">
      <c r="A125" s="507" t="s">
        <v>355</v>
      </c>
      <c r="B125" s="507"/>
      <c r="C125" s="507"/>
      <c r="D125" s="507"/>
      <c r="E125" s="507"/>
      <c r="F125" s="507"/>
      <c r="G125" s="507"/>
      <c r="H125" s="507"/>
      <c r="I125" s="507"/>
      <c r="J125" s="507"/>
      <c r="K125" s="507" t="s">
        <v>355</v>
      </c>
      <c r="L125" s="507"/>
      <c r="M125" s="507"/>
      <c r="N125" s="507"/>
      <c r="O125" s="507"/>
      <c r="P125" s="507"/>
      <c r="Q125" s="507"/>
      <c r="R125" s="507"/>
      <c r="S125" s="507"/>
      <c r="T125" s="507"/>
      <c r="U125" s="507"/>
      <c r="V125" s="429" t="s">
        <v>558</v>
      </c>
    </row>
    <row r="126" spans="1:22" s="428" customFormat="1" ht="31.5" customHeight="1">
      <c r="A126" s="507" t="s">
        <v>356</v>
      </c>
      <c r="B126" s="507"/>
      <c r="C126" s="507"/>
      <c r="D126" s="507"/>
      <c r="E126" s="507"/>
      <c r="F126" s="507"/>
      <c r="G126" s="507"/>
      <c r="H126" s="507"/>
      <c r="I126" s="507"/>
      <c r="J126" s="507"/>
      <c r="K126" s="507" t="s">
        <v>356</v>
      </c>
      <c r="L126" s="507"/>
      <c r="M126" s="507"/>
      <c r="N126" s="507"/>
      <c r="O126" s="507"/>
      <c r="P126" s="507"/>
      <c r="Q126" s="507"/>
      <c r="R126" s="507"/>
      <c r="S126" s="507"/>
      <c r="T126" s="507"/>
      <c r="U126" s="507"/>
      <c r="V126" s="429" t="s">
        <v>558</v>
      </c>
    </row>
    <row r="127" spans="1:22" s="428" customFormat="1" ht="39.75" customHeight="1">
      <c r="A127" s="527"/>
      <c r="B127" s="528"/>
      <c r="C127" s="528"/>
      <c r="D127" s="528"/>
      <c r="E127" s="528"/>
      <c r="F127" s="528"/>
      <c r="G127" s="528"/>
      <c r="H127" s="528"/>
      <c r="I127" s="528"/>
      <c r="J127" s="529"/>
      <c r="K127" s="507" t="s">
        <v>523</v>
      </c>
      <c r="L127" s="507"/>
      <c r="M127" s="507"/>
      <c r="N127" s="507"/>
      <c r="O127" s="507"/>
      <c r="P127" s="507"/>
      <c r="Q127" s="507"/>
      <c r="R127" s="507"/>
      <c r="S127" s="507"/>
      <c r="T127" s="507"/>
      <c r="U127" s="507"/>
      <c r="V127" s="429" t="s">
        <v>561</v>
      </c>
    </row>
    <row r="128" spans="1:22" s="428" customFormat="1" ht="31.5" customHeight="1">
      <c r="A128" s="507" t="s">
        <v>357</v>
      </c>
      <c r="B128" s="507"/>
      <c r="C128" s="507"/>
      <c r="D128" s="507"/>
      <c r="E128" s="507"/>
      <c r="F128" s="507"/>
      <c r="G128" s="507"/>
      <c r="H128" s="507"/>
      <c r="I128" s="507"/>
      <c r="J128" s="507"/>
      <c r="K128" s="507" t="s">
        <v>357</v>
      </c>
      <c r="L128" s="507"/>
      <c r="M128" s="507"/>
      <c r="N128" s="507"/>
      <c r="O128" s="507"/>
      <c r="P128" s="507"/>
      <c r="Q128" s="507"/>
      <c r="R128" s="507"/>
      <c r="S128" s="507"/>
      <c r="T128" s="507"/>
      <c r="U128" s="507"/>
      <c r="V128" s="429" t="s">
        <v>558</v>
      </c>
    </row>
    <row r="129" spans="1:22" s="428" customFormat="1" ht="31.5" customHeight="1">
      <c r="A129" s="507" t="s">
        <v>358</v>
      </c>
      <c r="B129" s="507"/>
      <c r="C129" s="507"/>
      <c r="D129" s="507"/>
      <c r="E129" s="507"/>
      <c r="F129" s="507"/>
      <c r="G129" s="507"/>
      <c r="H129" s="507"/>
      <c r="I129" s="507"/>
      <c r="J129" s="507"/>
      <c r="K129" s="507" t="s">
        <v>358</v>
      </c>
      <c r="L129" s="507"/>
      <c r="M129" s="507"/>
      <c r="N129" s="507"/>
      <c r="O129" s="507"/>
      <c r="P129" s="507"/>
      <c r="Q129" s="507"/>
      <c r="R129" s="507"/>
      <c r="S129" s="507"/>
      <c r="T129" s="507"/>
      <c r="U129" s="507"/>
      <c r="V129" s="429" t="s">
        <v>558</v>
      </c>
    </row>
    <row r="130" spans="1:22" s="428" customFormat="1" ht="78.75" customHeight="1">
      <c r="A130" s="507" t="s">
        <v>583</v>
      </c>
      <c r="B130" s="507"/>
      <c r="C130" s="507"/>
      <c r="D130" s="507"/>
      <c r="E130" s="507"/>
      <c r="F130" s="507"/>
      <c r="G130" s="507"/>
      <c r="H130" s="507"/>
      <c r="I130" s="507"/>
      <c r="J130" s="507"/>
      <c r="K130" s="507" t="s">
        <v>582</v>
      </c>
      <c r="L130" s="507"/>
      <c r="M130" s="507"/>
      <c r="N130" s="507"/>
      <c r="O130" s="507"/>
      <c r="P130" s="507"/>
      <c r="Q130" s="507"/>
      <c r="R130" s="507"/>
      <c r="S130" s="507"/>
      <c r="T130" s="507"/>
      <c r="U130" s="507"/>
      <c r="V130" s="429" t="s">
        <v>561</v>
      </c>
    </row>
    <row r="131" spans="1:22" s="428" customFormat="1" ht="78.75" customHeight="1">
      <c r="A131" s="507" t="s">
        <v>359</v>
      </c>
      <c r="B131" s="507"/>
      <c r="C131" s="507"/>
      <c r="D131" s="507"/>
      <c r="E131" s="507"/>
      <c r="F131" s="507"/>
      <c r="G131" s="507"/>
      <c r="H131" s="507"/>
      <c r="I131" s="507"/>
      <c r="J131" s="507"/>
      <c r="K131" s="507" t="s">
        <v>581</v>
      </c>
      <c r="L131" s="507"/>
      <c r="M131" s="507"/>
      <c r="N131" s="507"/>
      <c r="O131" s="507"/>
      <c r="P131" s="507"/>
      <c r="Q131" s="507"/>
      <c r="R131" s="507"/>
      <c r="S131" s="507"/>
      <c r="T131" s="507"/>
      <c r="U131" s="507"/>
      <c r="V131" s="429" t="s">
        <v>561</v>
      </c>
    </row>
    <row r="132" spans="1:22" s="428" customFormat="1" ht="55.5" customHeight="1">
      <c r="A132" s="507" t="s">
        <v>360</v>
      </c>
      <c r="B132" s="507"/>
      <c r="C132" s="507"/>
      <c r="D132" s="507"/>
      <c r="E132" s="507"/>
      <c r="F132" s="507"/>
      <c r="G132" s="507"/>
      <c r="H132" s="507"/>
      <c r="I132" s="507"/>
      <c r="J132" s="507"/>
      <c r="K132" s="507" t="s">
        <v>360</v>
      </c>
      <c r="L132" s="507"/>
      <c r="M132" s="507"/>
      <c r="N132" s="507"/>
      <c r="O132" s="507"/>
      <c r="P132" s="507"/>
      <c r="Q132" s="507"/>
      <c r="R132" s="507"/>
      <c r="S132" s="507"/>
      <c r="T132" s="507"/>
      <c r="U132" s="507"/>
      <c r="V132" s="429" t="s">
        <v>558</v>
      </c>
    </row>
    <row r="133" spans="1:22" s="428" customFormat="1" ht="31.5" customHeight="1">
      <c r="A133" s="507" t="s">
        <v>244</v>
      </c>
      <c r="B133" s="507"/>
      <c r="C133" s="507"/>
      <c r="D133" s="507"/>
      <c r="E133" s="507"/>
      <c r="F133" s="507"/>
      <c r="G133" s="507"/>
      <c r="H133" s="507"/>
      <c r="I133" s="507"/>
      <c r="J133" s="507"/>
      <c r="K133" s="507" t="s">
        <v>244</v>
      </c>
      <c r="L133" s="507"/>
      <c r="M133" s="507"/>
      <c r="N133" s="507"/>
      <c r="O133" s="507"/>
      <c r="P133" s="507"/>
      <c r="Q133" s="507"/>
      <c r="R133" s="507"/>
      <c r="S133" s="507"/>
      <c r="T133" s="507"/>
      <c r="U133" s="507"/>
      <c r="V133" s="429" t="s">
        <v>558</v>
      </c>
    </row>
    <row r="134" spans="1:22" s="428" customFormat="1" ht="42" customHeight="1">
      <c r="A134" s="507" t="s">
        <v>361</v>
      </c>
      <c r="B134" s="507"/>
      <c r="C134" s="507"/>
      <c r="D134" s="507"/>
      <c r="E134" s="507"/>
      <c r="F134" s="507"/>
      <c r="G134" s="507"/>
      <c r="H134" s="507"/>
      <c r="I134" s="507"/>
      <c r="J134" s="507"/>
      <c r="K134" s="507" t="s">
        <v>361</v>
      </c>
      <c r="L134" s="507"/>
      <c r="M134" s="507"/>
      <c r="N134" s="507"/>
      <c r="O134" s="507"/>
      <c r="P134" s="507"/>
      <c r="Q134" s="507"/>
      <c r="R134" s="507"/>
      <c r="S134" s="507"/>
      <c r="T134" s="507"/>
      <c r="U134" s="507"/>
      <c r="V134" s="429" t="s">
        <v>558</v>
      </c>
    </row>
    <row r="135" spans="1:22" s="428" customFormat="1" ht="108" customHeight="1">
      <c r="A135" s="507" t="s">
        <v>362</v>
      </c>
      <c r="B135" s="507"/>
      <c r="C135" s="507"/>
      <c r="D135" s="507"/>
      <c r="E135" s="507"/>
      <c r="F135" s="507"/>
      <c r="G135" s="507"/>
      <c r="H135" s="507"/>
      <c r="I135" s="507"/>
      <c r="J135" s="507"/>
      <c r="K135" s="507" t="s">
        <v>362</v>
      </c>
      <c r="L135" s="507"/>
      <c r="M135" s="507"/>
      <c r="N135" s="507"/>
      <c r="O135" s="507"/>
      <c r="P135" s="507"/>
      <c r="Q135" s="507"/>
      <c r="R135" s="507"/>
      <c r="S135" s="507"/>
      <c r="T135" s="507"/>
      <c r="U135" s="507"/>
      <c r="V135" s="429" t="s">
        <v>558</v>
      </c>
    </row>
    <row r="136" spans="1:22" s="428" customFormat="1" ht="27.75" customHeight="1">
      <c r="A136" s="507" t="s">
        <v>245</v>
      </c>
      <c r="B136" s="507"/>
      <c r="C136" s="507"/>
      <c r="D136" s="507"/>
      <c r="E136" s="507"/>
      <c r="F136" s="507"/>
      <c r="G136" s="507"/>
      <c r="H136" s="507"/>
      <c r="I136" s="507"/>
      <c r="J136" s="507"/>
      <c r="K136" s="507" t="s">
        <v>245</v>
      </c>
      <c r="L136" s="507"/>
      <c r="M136" s="507"/>
      <c r="N136" s="507"/>
      <c r="O136" s="507"/>
      <c r="P136" s="507"/>
      <c r="Q136" s="507"/>
      <c r="R136" s="507"/>
      <c r="S136" s="507"/>
      <c r="T136" s="507"/>
      <c r="U136" s="507"/>
      <c r="V136" s="430"/>
    </row>
    <row r="137" spans="1:22" s="428" customFormat="1" ht="81" customHeight="1">
      <c r="A137" s="507" t="s">
        <v>363</v>
      </c>
      <c r="B137" s="507"/>
      <c r="C137" s="507"/>
      <c r="D137" s="507"/>
      <c r="E137" s="507"/>
      <c r="F137" s="507"/>
      <c r="G137" s="507"/>
      <c r="H137" s="507"/>
      <c r="I137" s="507"/>
      <c r="J137" s="507"/>
      <c r="K137" s="507" t="s">
        <v>363</v>
      </c>
      <c r="L137" s="507"/>
      <c r="M137" s="507"/>
      <c r="N137" s="507"/>
      <c r="O137" s="507"/>
      <c r="P137" s="507"/>
      <c r="Q137" s="507"/>
      <c r="R137" s="507"/>
      <c r="S137" s="507"/>
      <c r="T137" s="507"/>
      <c r="U137" s="507"/>
      <c r="V137" s="429" t="s">
        <v>558</v>
      </c>
    </row>
    <row r="138" spans="1:22" s="428" customFormat="1" ht="69" customHeight="1">
      <c r="A138" s="507" t="s">
        <v>364</v>
      </c>
      <c r="B138" s="507"/>
      <c r="C138" s="507"/>
      <c r="D138" s="507"/>
      <c r="E138" s="507"/>
      <c r="F138" s="507"/>
      <c r="G138" s="507"/>
      <c r="H138" s="507"/>
      <c r="I138" s="507"/>
      <c r="J138" s="507"/>
      <c r="K138" s="507" t="s">
        <v>584</v>
      </c>
      <c r="L138" s="507"/>
      <c r="M138" s="507"/>
      <c r="N138" s="507"/>
      <c r="O138" s="507"/>
      <c r="P138" s="507"/>
      <c r="Q138" s="507"/>
      <c r="R138" s="507"/>
      <c r="S138" s="507"/>
      <c r="T138" s="507"/>
      <c r="U138" s="507"/>
      <c r="V138" s="429" t="s">
        <v>561</v>
      </c>
    </row>
    <row r="139" spans="1:22" s="428" customFormat="1" ht="48" customHeight="1">
      <c r="A139" s="507" t="s">
        <v>365</v>
      </c>
      <c r="B139" s="507"/>
      <c r="C139" s="507"/>
      <c r="D139" s="507"/>
      <c r="E139" s="507"/>
      <c r="F139" s="507"/>
      <c r="G139" s="507"/>
      <c r="H139" s="507"/>
      <c r="I139" s="507"/>
      <c r="J139" s="507"/>
      <c r="K139" s="507" t="s">
        <v>524</v>
      </c>
      <c r="L139" s="507"/>
      <c r="M139" s="507"/>
      <c r="N139" s="507"/>
      <c r="O139" s="507"/>
      <c r="P139" s="507"/>
      <c r="Q139" s="507"/>
      <c r="R139" s="507"/>
      <c r="S139" s="507"/>
      <c r="T139" s="507"/>
      <c r="U139" s="507"/>
      <c r="V139" s="429" t="s">
        <v>558</v>
      </c>
    </row>
    <row r="140" spans="1:22" s="428" customFormat="1" ht="45" customHeight="1">
      <c r="A140" s="507" t="s">
        <v>366</v>
      </c>
      <c r="B140" s="507"/>
      <c r="C140" s="507"/>
      <c r="D140" s="507"/>
      <c r="E140" s="507"/>
      <c r="F140" s="507"/>
      <c r="G140" s="507"/>
      <c r="H140" s="507"/>
      <c r="I140" s="507"/>
      <c r="J140" s="507"/>
      <c r="K140" s="507" t="s">
        <v>366</v>
      </c>
      <c r="L140" s="507"/>
      <c r="M140" s="507"/>
      <c r="N140" s="507"/>
      <c r="O140" s="507"/>
      <c r="P140" s="507"/>
      <c r="Q140" s="507"/>
      <c r="R140" s="507"/>
      <c r="S140" s="507"/>
      <c r="T140" s="507"/>
      <c r="U140" s="507"/>
      <c r="V140" s="429" t="s">
        <v>558</v>
      </c>
    </row>
    <row r="141" spans="1:22" s="428" customFormat="1" ht="31.5" customHeight="1">
      <c r="A141" s="507" t="s">
        <v>367</v>
      </c>
      <c r="B141" s="507"/>
      <c r="C141" s="507"/>
      <c r="D141" s="507"/>
      <c r="E141" s="507"/>
      <c r="F141" s="507"/>
      <c r="G141" s="507"/>
      <c r="H141" s="507"/>
      <c r="I141" s="507"/>
      <c r="J141" s="507"/>
      <c r="K141" s="507" t="s">
        <v>367</v>
      </c>
      <c r="L141" s="507"/>
      <c r="M141" s="507"/>
      <c r="N141" s="507"/>
      <c r="O141" s="507"/>
      <c r="P141" s="507"/>
      <c r="Q141" s="507"/>
      <c r="R141" s="507"/>
      <c r="S141" s="507"/>
      <c r="T141" s="507"/>
      <c r="U141" s="507"/>
      <c r="V141" s="429" t="s">
        <v>558</v>
      </c>
    </row>
    <row r="142" spans="1:22" s="428" customFormat="1" ht="31.5" customHeight="1">
      <c r="A142" s="507" t="s">
        <v>246</v>
      </c>
      <c r="B142" s="507"/>
      <c r="C142" s="507"/>
      <c r="D142" s="507"/>
      <c r="E142" s="507"/>
      <c r="F142" s="507"/>
      <c r="G142" s="507"/>
      <c r="H142" s="507"/>
      <c r="I142" s="507"/>
      <c r="J142" s="507"/>
      <c r="K142" s="507" t="s">
        <v>246</v>
      </c>
      <c r="L142" s="507"/>
      <c r="M142" s="507"/>
      <c r="N142" s="507"/>
      <c r="O142" s="507"/>
      <c r="P142" s="507"/>
      <c r="Q142" s="507"/>
      <c r="R142" s="507"/>
      <c r="S142" s="507"/>
      <c r="T142" s="507"/>
      <c r="U142" s="507"/>
      <c r="V142" s="430"/>
    </row>
    <row r="143" spans="1:22" s="428" customFormat="1" ht="105" customHeight="1">
      <c r="A143" s="507" t="s">
        <v>368</v>
      </c>
      <c r="B143" s="507"/>
      <c r="C143" s="507"/>
      <c r="D143" s="507"/>
      <c r="E143" s="507"/>
      <c r="F143" s="507"/>
      <c r="G143" s="507"/>
      <c r="H143" s="507"/>
      <c r="I143" s="507"/>
      <c r="J143" s="507"/>
      <c r="K143" s="507" t="s">
        <v>368</v>
      </c>
      <c r="L143" s="507"/>
      <c r="M143" s="507"/>
      <c r="N143" s="507"/>
      <c r="O143" s="507"/>
      <c r="P143" s="507"/>
      <c r="Q143" s="507"/>
      <c r="R143" s="507"/>
      <c r="S143" s="507"/>
      <c r="T143" s="507"/>
      <c r="U143" s="507"/>
      <c r="V143" s="429" t="s">
        <v>558</v>
      </c>
    </row>
    <row r="144" spans="1:22" s="428" customFormat="1" ht="31.5" customHeight="1">
      <c r="A144" s="507" t="s">
        <v>369</v>
      </c>
      <c r="B144" s="507"/>
      <c r="C144" s="507"/>
      <c r="D144" s="507"/>
      <c r="E144" s="507"/>
      <c r="F144" s="507"/>
      <c r="G144" s="507"/>
      <c r="H144" s="507"/>
      <c r="I144" s="507"/>
      <c r="J144" s="507"/>
      <c r="K144" s="507" t="s">
        <v>369</v>
      </c>
      <c r="L144" s="507"/>
      <c r="M144" s="507"/>
      <c r="N144" s="507"/>
      <c r="O144" s="507"/>
      <c r="P144" s="507"/>
      <c r="Q144" s="507"/>
      <c r="R144" s="507"/>
      <c r="S144" s="507"/>
      <c r="T144" s="507"/>
      <c r="U144" s="507"/>
      <c r="V144" s="429" t="s">
        <v>558</v>
      </c>
    </row>
    <row r="145" spans="1:22" s="428" customFormat="1" ht="56.25" customHeight="1">
      <c r="A145" s="507" t="s">
        <v>370</v>
      </c>
      <c r="B145" s="507"/>
      <c r="C145" s="507"/>
      <c r="D145" s="507"/>
      <c r="E145" s="507"/>
      <c r="F145" s="507"/>
      <c r="G145" s="507"/>
      <c r="H145" s="507"/>
      <c r="I145" s="507"/>
      <c r="J145" s="507"/>
      <c r="K145" s="507" t="s">
        <v>370</v>
      </c>
      <c r="L145" s="507"/>
      <c r="M145" s="507"/>
      <c r="N145" s="507"/>
      <c r="O145" s="507"/>
      <c r="P145" s="507"/>
      <c r="Q145" s="507"/>
      <c r="R145" s="507"/>
      <c r="S145" s="507"/>
      <c r="T145" s="507"/>
      <c r="U145" s="507"/>
      <c r="V145" s="429" t="s">
        <v>558</v>
      </c>
    </row>
    <row r="146" spans="1:22" s="428" customFormat="1" ht="31.5" customHeight="1">
      <c r="A146" s="507" t="s">
        <v>247</v>
      </c>
      <c r="B146" s="507"/>
      <c r="C146" s="507"/>
      <c r="D146" s="507"/>
      <c r="E146" s="507"/>
      <c r="F146" s="507"/>
      <c r="G146" s="507"/>
      <c r="H146" s="507"/>
      <c r="I146" s="507"/>
      <c r="J146" s="507"/>
      <c r="K146" s="507" t="s">
        <v>247</v>
      </c>
      <c r="L146" s="507"/>
      <c r="M146" s="507"/>
      <c r="N146" s="507"/>
      <c r="O146" s="507"/>
      <c r="P146" s="507"/>
      <c r="Q146" s="507"/>
      <c r="R146" s="507"/>
      <c r="S146" s="507"/>
      <c r="T146" s="507"/>
      <c r="U146" s="507"/>
      <c r="V146" s="429" t="s">
        <v>558</v>
      </c>
    </row>
    <row r="147" spans="1:22" s="428" customFormat="1" ht="50.25" customHeight="1">
      <c r="A147" s="507" t="s">
        <v>371</v>
      </c>
      <c r="B147" s="507"/>
      <c r="C147" s="507"/>
      <c r="D147" s="507"/>
      <c r="E147" s="507"/>
      <c r="F147" s="507"/>
      <c r="G147" s="507"/>
      <c r="H147" s="507"/>
      <c r="I147" s="507"/>
      <c r="J147" s="507"/>
      <c r="K147" s="507" t="s">
        <v>371</v>
      </c>
      <c r="L147" s="507"/>
      <c r="M147" s="507"/>
      <c r="N147" s="507"/>
      <c r="O147" s="507"/>
      <c r="P147" s="507"/>
      <c r="Q147" s="507"/>
      <c r="R147" s="507"/>
      <c r="S147" s="507"/>
      <c r="T147" s="507"/>
      <c r="U147" s="507"/>
      <c r="V147" s="429" t="s">
        <v>558</v>
      </c>
    </row>
    <row r="148" spans="1:22" s="428" customFormat="1" ht="31.5" customHeight="1">
      <c r="A148" s="507" t="s">
        <v>372</v>
      </c>
      <c r="B148" s="507"/>
      <c r="C148" s="507"/>
      <c r="D148" s="507"/>
      <c r="E148" s="507"/>
      <c r="F148" s="507"/>
      <c r="G148" s="507"/>
      <c r="H148" s="507"/>
      <c r="I148" s="507"/>
      <c r="J148" s="507"/>
      <c r="K148" s="507" t="s">
        <v>372</v>
      </c>
      <c r="L148" s="507"/>
      <c r="M148" s="507"/>
      <c r="N148" s="507"/>
      <c r="O148" s="507"/>
      <c r="P148" s="507"/>
      <c r="Q148" s="507"/>
      <c r="R148" s="507"/>
      <c r="S148" s="507"/>
      <c r="T148" s="507"/>
      <c r="U148" s="507"/>
      <c r="V148" s="429" t="s">
        <v>558</v>
      </c>
    </row>
    <row r="149" spans="1:22" s="428" customFormat="1" ht="24.75" customHeight="1">
      <c r="A149" s="507" t="s">
        <v>248</v>
      </c>
      <c r="B149" s="507"/>
      <c r="C149" s="507"/>
      <c r="D149" s="507"/>
      <c r="E149" s="507"/>
      <c r="F149" s="507"/>
      <c r="G149" s="507"/>
      <c r="H149" s="507"/>
      <c r="I149" s="507"/>
      <c r="J149" s="507"/>
      <c r="K149" s="507" t="s">
        <v>248</v>
      </c>
      <c r="L149" s="507"/>
      <c r="M149" s="507"/>
      <c r="N149" s="507"/>
      <c r="O149" s="507"/>
      <c r="P149" s="507"/>
      <c r="Q149" s="507"/>
      <c r="R149" s="507"/>
      <c r="S149" s="507"/>
      <c r="T149" s="507"/>
      <c r="U149" s="507"/>
      <c r="V149" s="429" t="s">
        <v>558</v>
      </c>
    </row>
    <row r="150" spans="1:22" s="428" customFormat="1" ht="31.5" customHeight="1">
      <c r="A150" s="507" t="s">
        <v>373</v>
      </c>
      <c r="B150" s="507"/>
      <c r="C150" s="507"/>
      <c r="D150" s="507"/>
      <c r="E150" s="507"/>
      <c r="F150" s="507"/>
      <c r="G150" s="507"/>
      <c r="H150" s="507"/>
      <c r="I150" s="507"/>
      <c r="J150" s="507"/>
      <c r="K150" s="507" t="s">
        <v>373</v>
      </c>
      <c r="L150" s="507"/>
      <c r="M150" s="507"/>
      <c r="N150" s="507"/>
      <c r="O150" s="507"/>
      <c r="P150" s="507"/>
      <c r="Q150" s="507"/>
      <c r="R150" s="507"/>
      <c r="S150" s="507"/>
      <c r="T150" s="507"/>
      <c r="U150" s="507"/>
      <c r="V150" s="429" t="s">
        <v>558</v>
      </c>
    </row>
    <row r="151" spans="1:22" s="428" customFormat="1" ht="31.5" customHeight="1">
      <c r="A151" s="507" t="s">
        <v>374</v>
      </c>
      <c r="B151" s="507"/>
      <c r="C151" s="507"/>
      <c r="D151" s="507"/>
      <c r="E151" s="507"/>
      <c r="F151" s="507"/>
      <c r="G151" s="507"/>
      <c r="H151" s="507"/>
      <c r="I151" s="507"/>
      <c r="J151" s="507"/>
      <c r="K151" s="507" t="s">
        <v>374</v>
      </c>
      <c r="L151" s="507"/>
      <c r="M151" s="507"/>
      <c r="N151" s="507"/>
      <c r="O151" s="507"/>
      <c r="P151" s="507"/>
      <c r="Q151" s="507"/>
      <c r="R151" s="507"/>
      <c r="S151" s="507"/>
      <c r="T151" s="507"/>
      <c r="U151" s="507"/>
      <c r="V151" s="429" t="s">
        <v>558</v>
      </c>
    </row>
    <row r="152" spans="1:22" s="428" customFormat="1" ht="31.5" customHeight="1">
      <c r="A152" s="507" t="s">
        <v>375</v>
      </c>
      <c r="B152" s="507"/>
      <c r="C152" s="507"/>
      <c r="D152" s="507"/>
      <c r="E152" s="507"/>
      <c r="F152" s="507"/>
      <c r="G152" s="507"/>
      <c r="H152" s="507"/>
      <c r="I152" s="507"/>
      <c r="J152" s="507"/>
      <c r="K152" s="507" t="s">
        <v>375</v>
      </c>
      <c r="L152" s="507"/>
      <c r="M152" s="507"/>
      <c r="N152" s="507"/>
      <c r="O152" s="507"/>
      <c r="P152" s="507"/>
      <c r="Q152" s="507"/>
      <c r="R152" s="507"/>
      <c r="S152" s="507"/>
      <c r="T152" s="507"/>
      <c r="U152" s="507"/>
      <c r="V152" s="429" t="s">
        <v>558</v>
      </c>
    </row>
    <row r="153" spans="1:22" s="428" customFormat="1" ht="31.5" customHeight="1">
      <c r="A153" s="507" t="s">
        <v>376</v>
      </c>
      <c r="B153" s="507"/>
      <c r="C153" s="507"/>
      <c r="D153" s="507"/>
      <c r="E153" s="507"/>
      <c r="F153" s="507"/>
      <c r="G153" s="507"/>
      <c r="H153" s="507"/>
      <c r="I153" s="507"/>
      <c r="J153" s="507"/>
      <c r="K153" s="507" t="s">
        <v>525</v>
      </c>
      <c r="L153" s="507"/>
      <c r="M153" s="507"/>
      <c r="N153" s="507"/>
      <c r="O153" s="507"/>
      <c r="P153" s="507"/>
      <c r="Q153" s="507"/>
      <c r="R153" s="507"/>
      <c r="S153" s="507"/>
      <c r="T153" s="507"/>
      <c r="U153" s="507"/>
      <c r="V153" s="429" t="s">
        <v>558</v>
      </c>
    </row>
    <row r="154" spans="1:22" s="428" customFormat="1" ht="69.75" customHeight="1">
      <c r="A154" s="507" t="s">
        <v>377</v>
      </c>
      <c r="B154" s="507"/>
      <c r="C154" s="507"/>
      <c r="D154" s="507"/>
      <c r="E154" s="507"/>
      <c r="F154" s="507"/>
      <c r="G154" s="507"/>
      <c r="H154" s="507"/>
      <c r="I154" s="507"/>
      <c r="J154" s="507"/>
      <c r="K154" s="507" t="s">
        <v>377</v>
      </c>
      <c r="L154" s="507"/>
      <c r="M154" s="507"/>
      <c r="N154" s="507"/>
      <c r="O154" s="507"/>
      <c r="P154" s="507"/>
      <c r="Q154" s="507"/>
      <c r="R154" s="507"/>
      <c r="S154" s="507"/>
      <c r="T154" s="507"/>
      <c r="U154" s="507"/>
      <c r="V154" s="429" t="s">
        <v>558</v>
      </c>
    </row>
    <row r="155" spans="1:22" s="428" customFormat="1" ht="49.5" customHeight="1">
      <c r="A155" s="507" t="s">
        <v>378</v>
      </c>
      <c r="B155" s="507"/>
      <c r="C155" s="507"/>
      <c r="D155" s="507"/>
      <c r="E155" s="507"/>
      <c r="F155" s="507"/>
      <c r="G155" s="507"/>
      <c r="H155" s="507"/>
      <c r="I155" s="507"/>
      <c r="J155" s="507"/>
      <c r="K155" s="507" t="s">
        <v>378</v>
      </c>
      <c r="L155" s="507"/>
      <c r="M155" s="507"/>
      <c r="N155" s="507"/>
      <c r="O155" s="507"/>
      <c r="P155" s="507"/>
      <c r="Q155" s="507"/>
      <c r="R155" s="507"/>
      <c r="S155" s="507"/>
      <c r="T155" s="507"/>
      <c r="U155" s="507"/>
      <c r="V155" s="429" t="s">
        <v>558</v>
      </c>
    </row>
    <row r="156" spans="1:22" s="428" customFormat="1" ht="31.5" customHeight="1">
      <c r="A156" s="507" t="s">
        <v>379</v>
      </c>
      <c r="B156" s="507"/>
      <c r="C156" s="507"/>
      <c r="D156" s="507"/>
      <c r="E156" s="507"/>
      <c r="F156" s="507"/>
      <c r="G156" s="507"/>
      <c r="H156" s="507"/>
      <c r="I156" s="507"/>
      <c r="J156" s="507"/>
      <c r="K156" s="507" t="s">
        <v>379</v>
      </c>
      <c r="L156" s="507"/>
      <c r="M156" s="507"/>
      <c r="N156" s="507"/>
      <c r="O156" s="507"/>
      <c r="P156" s="507"/>
      <c r="Q156" s="507"/>
      <c r="R156" s="507"/>
      <c r="S156" s="507"/>
      <c r="T156" s="507"/>
      <c r="U156" s="507"/>
      <c r="V156" s="429" t="s">
        <v>558</v>
      </c>
    </row>
    <row r="157" spans="1:22" s="428" customFormat="1" ht="88.5" customHeight="1">
      <c r="A157" s="507" t="s">
        <v>380</v>
      </c>
      <c r="B157" s="507"/>
      <c r="C157" s="507"/>
      <c r="D157" s="507"/>
      <c r="E157" s="507"/>
      <c r="F157" s="507"/>
      <c r="G157" s="507"/>
      <c r="H157" s="507"/>
      <c r="I157" s="507"/>
      <c r="J157" s="507"/>
      <c r="K157" s="507" t="s">
        <v>585</v>
      </c>
      <c r="L157" s="507"/>
      <c r="M157" s="507"/>
      <c r="N157" s="507"/>
      <c r="O157" s="507"/>
      <c r="P157" s="507"/>
      <c r="Q157" s="507"/>
      <c r="R157" s="507"/>
      <c r="S157" s="507"/>
      <c r="T157" s="507"/>
      <c r="U157" s="507"/>
      <c r="V157" s="429" t="s">
        <v>561</v>
      </c>
    </row>
    <row r="158" spans="1:22" s="428" customFormat="1" ht="54.75" customHeight="1">
      <c r="A158" s="507" t="s">
        <v>381</v>
      </c>
      <c r="B158" s="507"/>
      <c r="C158" s="507"/>
      <c r="D158" s="507"/>
      <c r="E158" s="507"/>
      <c r="F158" s="507"/>
      <c r="G158" s="507"/>
      <c r="H158" s="507"/>
      <c r="I158" s="507"/>
      <c r="J158" s="507"/>
      <c r="K158" s="507" t="s">
        <v>381</v>
      </c>
      <c r="L158" s="507"/>
      <c r="M158" s="507"/>
      <c r="N158" s="507"/>
      <c r="O158" s="507"/>
      <c r="P158" s="507"/>
      <c r="Q158" s="507"/>
      <c r="R158" s="507"/>
      <c r="S158" s="507"/>
      <c r="T158" s="507"/>
      <c r="U158" s="507"/>
      <c r="V158" s="429" t="s">
        <v>558</v>
      </c>
    </row>
    <row r="159" spans="1:22" s="428" customFormat="1" ht="28.5" customHeight="1">
      <c r="A159" s="507" t="s">
        <v>382</v>
      </c>
      <c r="B159" s="507"/>
      <c r="C159" s="507"/>
      <c r="D159" s="507"/>
      <c r="E159" s="507"/>
      <c r="F159" s="507"/>
      <c r="G159" s="507"/>
      <c r="H159" s="507"/>
      <c r="I159" s="507"/>
      <c r="J159" s="507"/>
      <c r="K159" s="507" t="s">
        <v>382</v>
      </c>
      <c r="L159" s="507"/>
      <c r="M159" s="507"/>
      <c r="N159" s="507"/>
      <c r="O159" s="507"/>
      <c r="P159" s="507"/>
      <c r="Q159" s="507"/>
      <c r="R159" s="507"/>
      <c r="S159" s="507"/>
      <c r="T159" s="507"/>
      <c r="U159" s="507"/>
      <c r="V159" s="429" t="s">
        <v>558</v>
      </c>
    </row>
    <row r="160" spans="1:22" s="428" customFormat="1" ht="50.25" customHeight="1">
      <c r="A160" s="507" t="s">
        <v>383</v>
      </c>
      <c r="B160" s="507"/>
      <c r="C160" s="507"/>
      <c r="D160" s="507"/>
      <c r="E160" s="507"/>
      <c r="F160" s="507"/>
      <c r="G160" s="507"/>
      <c r="H160" s="507"/>
      <c r="I160" s="507"/>
      <c r="J160" s="507"/>
      <c r="K160" s="507" t="s">
        <v>383</v>
      </c>
      <c r="L160" s="507"/>
      <c r="M160" s="507"/>
      <c r="N160" s="507"/>
      <c r="O160" s="507"/>
      <c r="P160" s="507"/>
      <c r="Q160" s="507"/>
      <c r="R160" s="507"/>
      <c r="S160" s="507"/>
      <c r="T160" s="507"/>
      <c r="U160" s="507"/>
      <c r="V160" s="429" t="s">
        <v>558</v>
      </c>
    </row>
    <row r="161" spans="1:22" s="428" customFormat="1" ht="88.5" customHeight="1">
      <c r="A161" s="507" t="s">
        <v>384</v>
      </c>
      <c r="B161" s="507"/>
      <c r="C161" s="507"/>
      <c r="D161" s="507"/>
      <c r="E161" s="507"/>
      <c r="F161" s="507"/>
      <c r="G161" s="507"/>
      <c r="H161" s="507"/>
      <c r="I161" s="507"/>
      <c r="J161" s="507"/>
      <c r="K161" s="507" t="s">
        <v>586</v>
      </c>
      <c r="L161" s="507"/>
      <c r="M161" s="507"/>
      <c r="N161" s="507"/>
      <c r="O161" s="507"/>
      <c r="P161" s="507"/>
      <c r="Q161" s="507"/>
      <c r="R161" s="507"/>
      <c r="S161" s="507"/>
      <c r="T161" s="507"/>
      <c r="U161" s="507"/>
      <c r="V161" s="429" t="s">
        <v>561</v>
      </c>
    </row>
    <row r="162" spans="1:22" s="428" customFormat="1" ht="47.25" customHeight="1">
      <c r="A162" s="507" t="s">
        <v>385</v>
      </c>
      <c r="B162" s="507"/>
      <c r="C162" s="507"/>
      <c r="D162" s="507"/>
      <c r="E162" s="507"/>
      <c r="F162" s="507"/>
      <c r="G162" s="507"/>
      <c r="H162" s="507"/>
      <c r="I162" s="507"/>
      <c r="J162" s="507"/>
      <c r="K162" s="507" t="s">
        <v>385</v>
      </c>
      <c r="L162" s="507"/>
      <c r="M162" s="507"/>
      <c r="N162" s="507"/>
      <c r="O162" s="507"/>
      <c r="P162" s="507"/>
      <c r="Q162" s="507"/>
      <c r="R162" s="507"/>
      <c r="S162" s="507"/>
      <c r="T162" s="507"/>
      <c r="U162" s="507"/>
      <c r="V162" s="429" t="s">
        <v>558</v>
      </c>
    </row>
    <row r="163" spans="1:22" s="428" customFormat="1" ht="38.25" customHeight="1">
      <c r="A163" s="507" t="s">
        <v>386</v>
      </c>
      <c r="B163" s="507"/>
      <c r="C163" s="507"/>
      <c r="D163" s="507"/>
      <c r="E163" s="507"/>
      <c r="F163" s="507"/>
      <c r="G163" s="507"/>
      <c r="H163" s="507"/>
      <c r="I163" s="507"/>
      <c r="J163" s="507"/>
      <c r="K163" s="507" t="s">
        <v>386</v>
      </c>
      <c r="L163" s="507"/>
      <c r="M163" s="507"/>
      <c r="N163" s="507"/>
      <c r="O163" s="507"/>
      <c r="P163" s="507"/>
      <c r="Q163" s="507"/>
      <c r="R163" s="507"/>
      <c r="S163" s="507"/>
      <c r="T163" s="507"/>
      <c r="U163" s="507"/>
      <c r="V163" s="429" t="s">
        <v>558</v>
      </c>
    </row>
    <row r="164" spans="1:22" s="428" customFormat="1" ht="31.5" customHeight="1">
      <c r="A164" s="507" t="s">
        <v>249</v>
      </c>
      <c r="B164" s="507"/>
      <c r="C164" s="507"/>
      <c r="D164" s="507"/>
      <c r="E164" s="507"/>
      <c r="F164" s="507"/>
      <c r="G164" s="507"/>
      <c r="H164" s="507"/>
      <c r="I164" s="507"/>
      <c r="J164" s="507"/>
      <c r="K164" s="507" t="s">
        <v>526</v>
      </c>
      <c r="L164" s="507"/>
      <c r="M164" s="507"/>
      <c r="N164" s="507"/>
      <c r="O164" s="507"/>
      <c r="P164" s="507"/>
      <c r="Q164" s="507"/>
      <c r="R164" s="507"/>
      <c r="S164" s="507"/>
      <c r="T164" s="507"/>
      <c r="U164" s="507"/>
      <c r="V164" s="430"/>
    </row>
    <row r="165" spans="1:22" s="428" customFormat="1" ht="31.5" customHeight="1">
      <c r="A165" s="507" t="s">
        <v>387</v>
      </c>
      <c r="B165" s="507"/>
      <c r="C165" s="507"/>
      <c r="D165" s="507"/>
      <c r="E165" s="507"/>
      <c r="F165" s="507"/>
      <c r="G165" s="507"/>
      <c r="H165" s="507"/>
      <c r="I165" s="507"/>
      <c r="J165" s="507"/>
      <c r="K165" s="507" t="s">
        <v>387</v>
      </c>
      <c r="L165" s="507"/>
      <c r="M165" s="507"/>
      <c r="N165" s="507"/>
      <c r="O165" s="507"/>
      <c r="P165" s="507"/>
      <c r="Q165" s="507"/>
      <c r="R165" s="507"/>
      <c r="S165" s="507"/>
      <c r="T165" s="507"/>
      <c r="U165" s="507"/>
      <c r="V165" s="429" t="s">
        <v>558</v>
      </c>
    </row>
    <row r="166" spans="1:22" s="428" customFormat="1" ht="31.5" customHeight="1">
      <c r="A166" s="507" t="s">
        <v>388</v>
      </c>
      <c r="B166" s="507"/>
      <c r="C166" s="507"/>
      <c r="D166" s="507"/>
      <c r="E166" s="507"/>
      <c r="F166" s="507"/>
      <c r="G166" s="507"/>
      <c r="H166" s="507"/>
      <c r="I166" s="507"/>
      <c r="J166" s="507"/>
      <c r="K166" s="507" t="s">
        <v>388</v>
      </c>
      <c r="L166" s="507"/>
      <c r="M166" s="507"/>
      <c r="N166" s="507"/>
      <c r="O166" s="507"/>
      <c r="P166" s="507"/>
      <c r="Q166" s="507"/>
      <c r="R166" s="507"/>
      <c r="S166" s="507"/>
      <c r="T166" s="507"/>
      <c r="U166" s="507"/>
      <c r="V166" s="429" t="s">
        <v>558</v>
      </c>
    </row>
    <row r="167" spans="1:22" s="428" customFormat="1" ht="31.5" customHeight="1">
      <c r="A167" s="507" t="s">
        <v>389</v>
      </c>
      <c r="B167" s="507"/>
      <c r="C167" s="507"/>
      <c r="D167" s="507"/>
      <c r="E167" s="507"/>
      <c r="F167" s="507"/>
      <c r="G167" s="507"/>
      <c r="H167" s="507"/>
      <c r="I167" s="507"/>
      <c r="J167" s="507"/>
      <c r="K167" s="507" t="s">
        <v>389</v>
      </c>
      <c r="L167" s="507"/>
      <c r="M167" s="507"/>
      <c r="N167" s="507"/>
      <c r="O167" s="507"/>
      <c r="P167" s="507"/>
      <c r="Q167" s="507"/>
      <c r="R167" s="507"/>
      <c r="S167" s="507"/>
      <c r="T167" s="507"/>
      <c r="U167" s="507"/>
      <c r="V167" s="429" t="s">
        <v>558</v>
      </c>
    </row>
    <row r="168" spans="1:22" s="428" customFormat="1" ht="118.5" customHeight="1">
      <c r="A168" s="507" t="s">
        <v>390</v>
      </c>
      <c r="B168" s="507"/>
      <c r="C168" s="507"/>
      <c r="D168" s="507"/>
      <c r="E168" s="507"/>
      <c r="F168" s="507"/>
      <c r="G168" s="507"/>
      <c r="H168" s="507"/>
      <c r="I168" s="507"/>
      <c r="J168" s="507"/>
      <c r="K168" s="507" t="s">
        <v>587</v>
      </c>
      <c r="L168" s="507"/>
      <c r="M168" s="507"/>
      <c r="N168" s="507"/>
      <c r="O168" s="507"/>
      <c r="P168" s="507"/>
      <c r="Q168" s="507"/>
      <c r="R168" s="507"/>
      <c r="S168" s="507"/>
      <c r="T168" s="507"/>
      <c r="U168" s="507"/>
      <c r="V168" s="429" t="s">
        <v>561</v>
      </c>
    </row>
    <row r="169" spans="1:22" s="428" customFormat="1" ht="54.75" customHeight="1">
      <c r="A169" s="507" t="s">
        <v>391</v>
      </c>
      <c r="B169" s="507"/>
      <c r="C169" s="507"/>
      <c r="D169" s="507"/>
      <c r="E169" s="507"/>
      <c r="F169" s="507"/>
      <c r="G169" s="507"/>
      <c r="H169" s="507"/>
      <c r="I169" s="507"/>
      <c r="J169" s="507"/>
      <c r="K169" s="507" t="s">
        <v>588</v>
      </c>
      <c r="L169" s="507"/>
      <c r="M169" s="507"/>
      <c r="N169" s="507"/>
      <c r="O169" s="507"/>
      <c r="P169" s="507"/>
      <c r="Q169" s="507"/>
      <c r="R169" s="507"/>
      <c r="S169" s="507"/>
      <c r="T169" s="507"/>
      <c r="U169" s="507"/>
      <c r="V169" s="429" t="s">
        <v>561</v>
      </c>
    </row>
    <row r="170" spans="1:22" s="428" customFormat="1" ht="31.5" customHeight="1">
      <c r="A170" s="507" t="s">
        <v>392</v>
      </c>
      <c r="B170" s="507"/>
      <c r="C170" s="507"/>
      <c r="D170" s="507"/>
      <c r="E170" s="507"/>
      <c r="F170" s="507"/>
      <c r="G170" s="507"/>
      <c r="H170" s="507"/>
      <c r="I170" s="507"/>
      <c r="J170" s="507"/>
      <c r="K170" s="507" t="s">
        <v>392</v>
      </c>
      <c r="L170" s="507"/>
      <c r="M170" s="507"/>
      <c r="N170" s="507"/>
      <c r="O170" s="507"/>
      <c r="P170" s="507"/>
      <c r="Q170" s="507"/>
      <c r="R170" s="507"/>
      <c r="S170" s="507"/>
      <c r="T170" s="507"/>
      <c r="U170" s="507"/>
      <c r="V170" s="429" t="s">
        <v>558</v>
      </c>
    </row>
    <row r="171" spans="1:22" s="428" customFormat="1" ht="31.5" customHeight="1">
      <c r="A171" s="507" t="s">
        <v>250</v>
      </c>
      <c r="B171" s="507"/>
      <c r="C171" s="507"/>
      <c r="D171" s="507"/>
      <c r="E171" s="507"/>
      <c r="F171" s="507"/>
      <c r="G171" s="507"/>
      <c r="H171" s="507"/>
      <c r="I171" s="507"/>
      <c r="J171" s="507"/>
      <c r="K171" s="507" t="s">
        <v>250</v>
      </c>
      <c r="L171" s="507"/>
      <c r="M171" s="507"/>
      <c r="N171" s="507"/>
      <c r="O171" s="507"/>
      <c r="P171" s="507"/>
      <c r="Q171" s="507"/>
      <c r="R171" s="507"/>
      <c r="S171" s="507"/>
      <c r="T171" s="507"/>
      <c r="U171" s="507"/>
      <c r="V171" s="429" t="s">
        <v>558</v>
      </c>
    </row>
    <row r="172" spans="1:22" s="428" customFormat="1" ht="31.5" customHeight="1">
      <c r="A172" s="507" t="s">
        <v>251</v>
      </c>
      <c r="B172" s="507"/>
      <c r="C172" s="507"/>
      <c r="D172" s="507"/>
      <c r="E172" s="507"/>
      <c r="F172" s="507"/>
      <c r="G172" s="507"/>
      <c r="H172" s="507"/>
      <c r="I172" s="507"/>
      <c r="J172" s="507"/>
      <c r="K172" s="507" t="s">
        <v>527</v>
      </c>
      <c r="L172" s="507"/>
      <c r="M172" s="507"/>
      <c r="N172" s="507"/>
      <c r="O172" s="507"/>
      <c r="P172" s="507"/>
      <c r="Q172" s="507"/>
      <c r="R172" s="507"/>
      <c r="S172" s="507"/>
      <c r="T172" s="507"/>
      <c r="U172" s="507"/>
      <c r="V172" s="429" t="s">
        <v>558</v>
      </c>
    </row>
    <row r="173" spans="1:22" s="428" customFormat="1" ht="31.5" customHeight="1">
      <c r="A173" s="507" t="s">
        <v>393</v>
      </c>
      <c r="B173" s="507"/>
      <c r="C173" s="507"/>
      <c r="D173" s="507"/>
      <c r="E173" s="507"/>
      <c r="F173" s="507"/>
      <c r="G173" s="507"/>
      <c r="H173" s="507"/>
      <c r="I173" s="507"/>
      <c r="J173" s="507"/>
      <c r="K173" s="507" t="s">
        <v>393</v>
      </c>
      <c r="L173" s="507"/>
      <c r="M173" s="507"/>
      <c r="N173" s="507"/>
      <c r="O173" s="507"/>
      <c r="P173" s="507"/>
      <c r="Q173" s="507"/>
      <c r="R173" s="507"/>
      <c r="S173" s="507"/>
      <c r="T173" s="507"/>
      <c r="U173" s="507"/>
      <c r="V173" s="429" t="s">
        <v>558</v>
      </c>
    </row>
    <row r="174" spans="1:22" s="428" customFormat="1" ht="31.5" customHeight="1">
      <c r="A174" s="507" t="s">
        <v>394</v>
      </c>
      <c r="B174" s="507"/>
      <c r="C174" s="507"/>
      <c r="D174" s="507"/>
      <c r="E174" s="507"/>
      <c r="F174" s="507"/>
      <c r="G174" s="507"/>
      <c r="H174" s="507"/>
      <c r="I174" s="507"/>
      <c r="J174" s="507"/>
      <c r="K174" s="507" t="s">
        <v>394</v>
      </c>
      <c r="L174" s="507"/>
      <c r="M174" s="507"/>
      <c r="N174" s="507"/>
      <c r="O174" s="507"/>
      <c r="P174" s="507"/>
      <c r="Q174" s="507"/>
      <c r="R174" s="507"/>
      <c r="S174" s="507"/>
      <c r="T174" s="507"/>
      <c r="U174" s="507"/>
      <c r="V174" s="429" t="s">
        <v>558</v>
      </c>
    </row>
    <row r="175" spans="1:22" s="428" customFormat="1" ht="31.5" customHeight="1">
      <c r="A175" s="507" t="s">
        <v>252</v>
      </c>
      <c r="B175" s="507"/>
      <c r="C175" s="507"/>
      <c r="D175" s="507"/>
      <c r="E175" s="507"/>
      <c r="F175" s="507"/>
      <c r="G175" s="507"/>
      <c r="H175" s="507"/>
      <c r="I175" s="507"/>
      <c r="J175" s="507"/>
      <c r="K175" s="507" t="s">
        <v>528</v>
      </c>
      <c r="L175" s="507"/>
      <c r="M175" s="507"/>
      <c r="N175" s="507"/>
      <c r="O175" s="507"/>
      <c r="P175" s="507"/>
      <c r="Q175" s="507"/>
      <c r="R175" s="507"/>
      <c r="S175" s="507"/>
      <c r="T175" s="507"/>
      <c r="U175" s="507"/>
      <c r="V175" s="429" t="s">
        <v>558</v>
      </c>
    </row>
    <row r="176" spans="1:22" s="428" customFormat="1" ht="31.5" customHeight="1">
      <c r="A176" s="507" t="s">
        <v>395</v>
      </c>
      <c r="B176" s="507"/>
      <c r="C176" s="507"/>
      <c r="D176" s="507"/>
      <c r="E176" s="507"/>
      <c r="F176" s="507"/>
      <c r="G176" s="507"/>
      <c r="H176" s="507"/>
      <c r="I176" s="507"/>
      <c r="J176" s="507"/>
      <c r="K176" s="507" t="s">
        <v>589</v>
      </c>
      <c r="L176" s="507"/>
      <c r="M176" s="507"/>
      <c r="N176" s="507"/>
      <c r="O176" s="507"/>
      <c r="P176" s="507"/>
      <c r="Q176" s="507"/>
      <c r="R176" s="507"/>
      <c r="S176" s="507"/>
      <c r="T176" s="507"/>
      <c r="U176" s="507"/>
      <c r="V176" s="429" t="s">
        <v>561</v>
      </c>
    </row>
    <row r="177" spans="1:22" s="428" customFormat="1" ht="78" customHeight="1">
      <c r="A177" s="507" t="s">
        <v>396</v>
      </c>
      <c r="B177" s="507"/>
      <c r="C177" s="507"/>
      <c r="D177" s="507"/>
      <c r="E177" s="507"/>
      <c r="F177" s="507"/>
      <c r="G177" s="507"/>
      <c r="H177" s="507"/>
      <c r="I177" s="507"/>
      <c r="J177" s="507"/>
      <c r="K177" s="507" t="s">
        <v>529</v>
      </c>
      <c r="L177" s="507"/>
      <c r="M177" s="507"/>
      <c r="N177" s="507"/>
      <c r="O177" s="507"/>
      <c r="P177" s="507"/>
      <c r="Q177" s="507"/>
      <c r="R177" s="507"/>
      <c r="S177" s="507"/>
      <c r="T177" s="507"/>
      <c r="U177" s="507"/>
      <c r="V177" s="429" t="s">
        <v>561</v>
      </c>
    </row>
    <row r="178" spans="1:22" s="428" customFormat="1" ht="31.5" customHeight="1">
      <c r="A178" s="507" t="s">
        <v>397</v>
      </c>
      <c r="B178" s="507"/>
      <c r="C178" s="507"/>
      <c r="D178" s="507"/>
      <c r="E178" s="507"/>
      <c r="F178" s="507"/>
      <c r="G178" s="507"/>
      <c r="H178" s="507"/>
      <c r="I178" s="507"/>
      <c r="J178" s="507"/>
      <c r="K178" s="507" t="s">
        <v>530</v>
      </c>
      <c r="L178" s="507"/>
      <c r="M178" s="507"/>
      <c r="N178" s="507"/>
      <c r="O178" s="507"/>
      <c r="P178" s="507"/>
      <c r="Q178" s="507"/>
      <c r="R178" s="507"/>
      <c r="S178" s="507"/>
      <c r="T178" s="507"/>
      <c r="U178" s="507"/>
      <c r="V178" s="429" t="s">
        <v>558</v>
      </c>
    </row>
    <row r="179" spans="1:22" s="428" customFormat="1" ht="31.5" customHeight="1">
      <c r="A179" s="507" t="s">
        <v>398</v>
      </c>
      <c r="B179" s="507"/>
      <c r="C179" s="507"/>
      <c r="D179" s="507"/>
      <c r="E179" s="507"/>
      <c r="F179" s="507"/>
      <c r="G179" s="507"/>
      <c r="H179" s="507"/>
      <c r="I179" s="507"/>
      <c r="J179" s="507"/>
      <c r="K179" s="507" t="s">
        <v>398</v>
      </c>
      <c r="L179" s="507"/>
      <c r="M179" s="507"/>
      <c r="N179" s="507"/>
      <c r="O179" s="507"/>
      <c r="P179" s="507"/>
      <c r="Q179" s="507"/>
      <c r="R179" s="507"/>
      <c r="S179" s="507"/>
      <c r="T179" s="507"/>
      <c r="U179" s="507"/>
      <c r="V179" s="429" t="s">
        <v>558</v>
      </c>
    </row>
    <row r="180" spans="1:22" s="428" customFormat="1" ht="31.5" customHeight="1">
      <c r="A180" s="507" t="s">
        <v>399</v>
      </c>
      <c r="B180" s="507"/>
      <c r="C180" s="507"/>
      <c r="D180" s="507"/>
      <c r="E180" s="507"/>
      <c r="F180" s="507"/>
      <c r="G180" s="507"/>
      <c r="H180" s="507"/>
      <c r="I180" s="507"/>
      <c r="J180" s="507"/>
      <c r="K180" s="507" t="s">
        <v>399</v>
      </c>
      <c r="L180" s="507"/>
      <c r="M180" s="507"/>
      <c r="N180" s="507"/>
      <c r="O180" s="507"/>
      <c r="P180" s="507"/>
      <c r="Q180" s="507"/>
      <c r="R180" s="507"/>
      <c r="S180" s="507"/>
      <c r="T180" s="507"/>
      <c r="U180" s="507"/>
      <c r="V180" s="429" t="s">
        <v>558</v>
      </c>
    </row>
    <row r="181" spans="1:22" s="428" customFormat="1" ht="31.5" customHeight="1">
      <c r="A181" s="507" t="s">
        <v>400</v>
      </c>
      <c r="B181" s="507"/>
      <c r="C181" s="507"/>
      <c r="D181" s="507"/>
      <c r="E181" s="507"/>
      <c r="F181" s="507"/>
      <c r="G181" s="507"/>
      <c r="H181" s="507"/>
      <c r="I181" s="507"/>
      <c r="J181" s="507"/>
      <c r="K181" s="507" t="s">
        <v>400</v>
      </c>
      <c r="L181" s="507"/>
      <c r="M181" s="507"/>
      <c r="N181" s="507"/>
      <c r="O181" s="507"/>
      <c r="P181" s="507"/>
      <c r="Q181" s="507"/>
      <c r="R181" s="507"/>
      <c r="S181" s="507"/>
      <c r="T181" s="507"/>
      <c r="U181" s="507"/>
      <c r="V181" s="429" t="s">
        <v>558</v>
      </c>
    </row>
    <row r="182" spans="1:22" s="428" customFormat="1" ht="135" customHeight="1">
      <c r="A182" s="507" t="s">
        <v>401</v>
      </c>
      <c r="B182" s="507"/>
      <c r="C182" s="507"/>
      <c r="D182" s="507"/>
      <c r="E182" s="507"/>
      <c r="F182" s="507"/>
      <c r="G182" s="507"/>
      <c r="H182" s="507"/>
      <c r="I182" s="507"/>
      <c r="J182" s="507"/>
      <c r="K182" s="525" t="s">
        <v>590</v>
      </c>
      <c r="L182" s="525"/>
      <c r="M182" s="525"/>
      <c r="N182" s="525"/>
      <c r="O182" s="525"/>
      <c r="P182" s="525"/>
      <c r="Q182" s="525"/>
      <c r="R182" s="525"/>
      <c r="S182" s="525"/>
      <c r="T182" s="525"/>
      <c r="U182" s="525"/>
      <c r="V182" s="429" t="s">
        <v>561</v>
      </c>
    </row>
    <row r="183" spans="1:22" s="428" customFormat="1" ht="56.25" customHeight="1">
      <c r="A183" s="507" t="s">
        <v>402</v>
      </c>
      <c r="B183" s="507"/>
      <c r="C183" s="507"/>
      <c r="D183" s="507"/>
      <c r="E183" s="507"/>
      <c r="F183" s="507"/>
      <c r="G183" s="507"/>
      <c r="H183" s="507"/>
      <c r="I183" s="507"/>
      <c r="J183" s="507"/>
      <c r="K183" s="507" t="s">
        <v>402</v>
      </c>
      <c r="L183" s="507"/>
      <c r="M183" s="507"/>
      <c r="N183" s="507"/>
      <c r="O183" s="507"/>
      <c r="P183" s="507"/>
      <c r="Q183" s="507"/>
      <c r="R183" s="507"/>
      <c r="S183" s="507"/>
      <c r="T183" s="507"/>
      <c r="U183" s="507"/>
      <c r="V183" s="429" t="s">
        <v>558</v>
      </c>
    </row>
    <row r="184" spans="1:22" s="428" customFormat="1" ht="51" customHeight="1">
      <c r="A184" s="507" t="s">
        <v>403</v>
      </c>
      <c r="B184" s="507"/>
      <c r="C184" s="507"/>
      <c r="D184" s="507"/>
      <c r="E184" s="507"/>
      <c r="F184" s="507"/>
      <c r="G184" s="507"/>
      <c r="H184" s="507"/>
      <c r="I184" s="507"/>
      <c r="J184" s="507"/>
      <c r="K184" s="507" t="s">
        <v>403</v>
      </c>
      <c r="L184" s="507"/>
      <c r="M184" s="507"/>
      <c r="N184" s="507"/>
      <c r="O184" s="507"/>
      <c r="P184" s="507"/>
      <c r="Q184" s="507"/>
      <c r="R184" s="507"/>
      <c r="S184" s="507"/>
      <c r="T184" s="507"/>
      <c r="U184" s="507"/>
      <c r="V184" s="429" t="s">
        <v>558</v>
      </c>
    </row>
    <row r="185" spans="1:22" s="428" customFormat="1" ht="31.5" customHeight="1">
      <c r="A185" s="507" t="s">
        <v>404</v>
      </c>
      <c r="B185" s="507"/>
      <c r="C185" s="507"/>
      <c r="D185" s="507"/>
      <c r="E185" s="507"/>
      <c r="F185" s="507"/>
      <c r="G185" s="507"/>
      <c r="H185" s="507"/>
      <c r="I185" s="507"/>
      <c r="J185" s="507"/>
      <c r="K185" s="507" t="s">
        <v>404</v>
      </c>
      <c r="L185" s="507"/>
      <c r="M185" s="507"/>
      <c r="N185" s="507"/>
      <c r="O185" s="507"/>
      <c r="P185" s="507"/>
      <c r="Q185" s="507"/>
      <c r="R185" s="507"/>
      <c r="S185" s="507"/>
      <c r="T185" s="507"/>
      <c r="U185" s="507"/>
      <c r="V185" s="429" t="s">
        <v>558</v>
      </c>
    </row>
    <row r="186" spans="1:22" s="428" customFormat="1" ht="90.75" customHeight="1">
      <c r="A186" s="507" t="s">
        <v>405</v>
      </c>
      <c r="B186" s="507"/>
      <c r="C186" s="507"/>
      <c r="D186" s="507"/>
      <c r="E186" s="507"/>
      <c r="F186" s="507"/>
      <c r="G186" s="507"/>
      <c r="H186" s="507"/>
      <c r="I186" s="507"/>
      <c r="J186" s="507"/>
      <c r="K186" s="507" t="s">
        <v>591</v>
      </c>
      <c r="L186" s="507"/>
      <c r="M186" s="507"/>
      <c r="N186" s="507"/>
      <c r="O186" s="507"/>
      <c r="P186" s="507"/>
      <c r="Q186" s="507"/>
      <c r="R186" s="507"/>
      <c r="S186" s="507"/>
      <c r="T186" s="507"/>
      <c r="U186" s="507"/>
      <c r="V186" s="429" t="s">
        <v>561</v>
      </c>
    </row>
    <row r="187" spans="1:22" s="428" customFormat="1" ht="82.5" customHeight="1">
      <c r="A187" s="507" t="s">
        <v>406</v>
      </c>
      <c r="B187" s="507"/>
      <c r="C187" s="507"/>
      <c r="D187" s="507"/>
      <c r="E187" s="507"/>
      <c r="F187" s="507"/>
      <c r="G187" s="507"/>
      <c r="H187" s="507"/>
      <c r="I187" s="507"/>
      <c r="J187" s="507"/>
      <c r="K187" s="507" t="s">
        <v>406</v>
      </c>
      <c r="L187" s="507"/>
      <c r="M187" s="507"/>
      <c r="N187" s="507"/>
      <c r="O187" s="507"/>
      <c r="P187" s="507"/>
      <c r="Q187" s="507"/>
      <c r="R187" s="507"/>
      <c r="S187" s="507"/>
      <c r="T187" s="507"/>
      <c r="U187" s="507"/>
      <c r="V187" s="429" t="s">
        <v>558</v>
      </c>
    </row>
    <row r="188" spans="1:22" s="428" customFormat="1" ht="31.5" customHeight="1">
      <c r="A188" s="507" t="s">
        <v>407</v>
      </c>
      <c r="B188" s="507"/>
      <c r="C188" s="507"/>
      <c r="D188" s="507"/>
      <c r="E188" s="507"/>
      <c r="F188" s="507"/>
      <c r="G188" s="507"/>
      <c r="H188" s="507"/>
      <c r="I188" s="507"/>
      <c r="J188" s="507"/>
      <c r="K188" s="507" t="s">
        <v>407</v>
      </c>
      <c r="L188" s="507"/>
      <c r="M188" s="507"/>
      <c r="N188" s="507"/>
      <c r="O188" s="507"/>
      <c r="P188" s="507"/>
      <c r="Q188" s="507"/>
      <c r="R188" s="507"/>
      <c r="S188" s="507"/>
      <c r="T188" s="507"/>
      <c r="U188" s="507"/>
      <c r="V188" s="429" t="s">
        <v>558</v>
      </c>
    </row>
    <row r="189" spans="1:22" s="428" customFormat="1" ht="31.5" customHeight="1">
      <c r="A189" s="507" t="s">
        <v>408</v>
      </c>
      <c r="B189" s="507"/>
      <c r="C189" s="507"/>
      <c r="D189" s="507"/>
      <c r="E189" s="507"/>
      <c r="F189" s="507"/>
      <c r="G189" s="507"/>
      <c r="H189" s="507"/>
      <c r="I189" s="507"/>
      <c r="J189" s="507"/>
      <c r="K189" s="507" t="s">
        <v>408</v>
      </c>
      <c r="L189" s="507"/>
      <c r="M189" s="507"/>
      <c r="N189" s="507"/>
      <c r="O189" s="507"/>
      <c r="P189" s="507"/>
      <c r="Q189" s="507"/>
      <c r="R189" s="507"/>
      <c r="S189" s="507"/>
      <c r="T189" s="507"/>
      <c r="U189" s="507"/>
      <c r="V189" s="429" t="s">
        <v>558</v>
      </c>
    </row>
    <row r="190" spans="1:22" s="428" customFormat="1" ht="26.25" customHeight="1">
      <c r="A190" s="507" t="s">
        <v>409</v>
      </c>
      <c r="B190" s="507"/>
      <c r="C190" s="507"/>
      <c r="D190" s="507"/>
      <c r="E190" s="507"/>
      <c r="F190" s="507"/>
      <c r="G190" s="507"/>
      <c r="H190" s="507"/>
      <c r="I190" s="507"/>
      <c r="J190" s="507"/>
      <c r="K190" s="507" t="s">
        <v>409</v>
      </c>
      <c r="L190" s="507"/>
      <c r="M190" s="507"/>
      <c r="N190" s="507"/>
      <c r="O190" s="507"/>
      <c r="P190" s="507"/>
      <c r="Q190" s="507"/>
      <c r="R190" s="507"/>
      <c r="S190" s="507"/>
      <c r="T190" s="507"/>
      <c r="U190" s="507"/>
      <c r="V190" s="429" t="s">
        <v>558</v>
      </c>
    </row>
    <row r="191" spans="1:22" s="428" customFormat="1" ht="39" customHeight="1">
      <c r="A191" s="507" t="s">
        <v>410</v>
      </c>
      <c r="B191" s="507"/>
      <c r="C191" s="507"/>
      <c r="D191" s="507"/>
      <c r="E191" s="507"/>
      <c r="F191" s="507"/>
      <c r="G191" s="507"/>
      <c r="H191" s="507"/>
      <c r="I191" s="507"/>
      <c r="J191" s="507"/>
      <c r="K191" s="507" t="s">
        <v>410</v>
      </c>
      <c r="L191" s="507"/>
      <c r="M191" s="507"/>
      <c r="N191" s="507"/>
      <c r="O191" s="507"/>
      <c r="P191" s="507"/>
      <c r="Q191" s="507"/>
      <c r="R191" s="507"/>
      <c r="S191" s="507"/>
      <c r="T191" s="507"/>
      <c r="U191" s="507"/>
      <c r="V191" s="429" t="s">
        <v>558</v>
      </c>
    </row>
    <row r="192" spans="1:22" s="428" customFormat="1" ht="39" customHeight="1">
      <c r="A192" s="507" t="s">
        <v>411</v>
      </c>
      <c r="B192" s="507"/>
      <c r="C192" s="507"/>
      <c r="D192" s="507"/>
      <c r="E192" s="507"/>
      <c r="F192" s="507"/>
      <c r="G192" s="507"/>
      <c r="H192" s="507"/>
      <c r="I192" s="507"/>
      <c r="J192" s="507"/>
      <c r="K192" s="507" t="s">
        <v>531</v>
      </c>
      <c r="L192" s="507"/>
      <c r="M192" s="507"/>
      <c r="N192" s="507"/>
      <c r="O192" s="507"/>
      <c r="P192" s="507"/>
      <c r="Q192" s="507"/>
      <c r="R192" s="507"/>
      <c r="S192" s="507"/>
      <c r="T192" s="507"/>
      <c r="U192" s="507"/>
      <c r="V192" s="429" t="s">
        <v>558</v>
      </c>
    </row>
    <row r="193" spans="1:22" s="428" customFormat="1" ht="135.75" customHeight="1">
      <c r="A193" s="527"/>
      <c r="B193" s="528"/>
      <c r="C193" s="528"/>
      <c r="D193" s="528"/>
      <c r="E193" s="528"/>
      <c r="F193" s="528"/>
      <c r="G193" s="528"/>
      <c r="H193" s="528"/>
      <c r="I193" s="528"/>
      <c r="J193" s="529"/>
      <c r="K193" s="507" t="s">
        <v>565</v>
      </c>
      <c r="L193" s="507"/>
      <c r="M193" s="507"/>
      <c r="N193" s="507"/>
      <c r="O193" s="507"/>
      <c r="P193" s="507"/>
      <c r="Q193" s="507"/>
      <c r="R193" s="507"/>
      <c r="S193" s="507"/>
      <c r="T193" s="507"/>
      <c r="U193" s="507"/>
      <c r="V193" s="429" t="s">
        <v>561</v>
      </c>
    </row>
    <row r="194" spans="1:22" s="428" customFormat="1" ht="144" customHeight="1">
      <c r="A194" s="527"/>
      <c r="B194" s="528"/>
      <c r="C194" s="528"/>
      <c r="D194" s="528"/>
      <c r="E194" s="528"/>
      <c r="F194" s="528"/>
      <c r="G194" s="528"/>
      <c r="H194" s="528"/>
      <c r="I194" s="528"/>
      <c r="J194" s="529"/>
      <c r="K194" s="507" t="s">
        <v>566</v>
      </c>
      <c r="L194" s="507"/>
      <c r="M194" s="507"/>
      <c r="N194" s="507"/>
      <c r="O194" s="507"/>
      <c r="P194" s="507"/>
      <c r="Q194" s="507"/>
      <c r="R194" s="507"/>
      <c r="S194" s="507"/>
      <c r="T194" s="507"/>
      <c r="U194" s="507"/>
      <c r="V194" s="429" t="s">
        <v>561</v>
      </c>
    </row>
    <row r="195" spans="1:22" s="428" customFormat="1" ht="31.5" customHeight="1">
      <c r="A195" s="507" t="s">
        <v>412</v>
      </c>
      <c r="B195" s="507"/>
      <c r="C195" s="507"/>
      <c r="D195" s="507"/>
      <c r="E195" s="507"/>
      <c r="F195" s="507"/>
      <c r="G195" s="507"/>
      <c r="H195" s="507"/>
      <c r="I195" s="507"/>
      <c r="J195" s="507"/>
      <c r="K195" s="507" t="s">
        <v>412</v>
      </c>
      <c r="L195" s="507"/>
      <c r="M195" s="507"/>
      <c r="N195" s="507"/>
      <c r="O195" s="507"/>
      <c r="P195" s="507"/>
      <c r="Q195" s="507"/>
      <c r="R195" s="507"/>
      <c r="S195" s="507"/>
      <c r="T195" s="507"/>
      <c r="U195" s="507"/>
      <c r="V195" s="429" t="s">
        <v>558</v>
      </c>
    </row>
    <row r="196" spans="1:22" s="428" customFormat="1" ht="31.5" customHeight="1">
      <c r="A196" s="507" t="s">
        <v>413</v>
      </c>
      <c r="B196" s="507"/>
      <c r="C196" s="507"/>
      <c r="D196" s="507"/>
      <c r="E196" s="507"/>
      <c r="F196" s="507"/>
      <c r="G196" s="507"/>
      <c r="H196" s="507"/>
      <c r="I196" s="507"/>
      <c r="J196" s="507"/>
      <c r="K196" s="507" t="s">
        <v>413</v>
      </c>
      <c r="L196" s="507"/>
      <c r="M196" s="507"/>
      <c r="N196" s="507"/>
      <c r="O196" s="507"/>
      <c r="P196" s="507"/>
      <c r="Q196" s="507"/>
      <c r="R196" s="507"/>
      <c r="S196" s="507"/>
      <c r="T196" s="507"/>
      <c r="U196" s="507"/>
      <c r="V196" s="429" t="s">
        <v>558</v>
      </c>
    </row>
    <row r="197" spans="1:22" s="428" customFormat="1" ht="31.5" customHeight="1">
      <c r="A197" s="507" t="s">
        <v>414</v>
      </c>
      <c r="B197" s="507"/>
      <c r="C197" s="507"/>
      <c r="D197" s="507"/>
      <c r="E197" s="507"/>
      <c r="F197" s="507"/>
      <c r="G197" s="507"/>
      <c r="H197" s="507"/>
      <c r="I197" s="507"/>
      <c r="J197" s="507"/>
      <c r="K197" s="507" t="s">
        <v>414</v>
      </c>
      <c r="L197" s="507"/>
      <c r="M197" s="507"/>
      <c r="N197" s="507"/>
      <c r="O197" s="507"/>
      <c r="P197" s="507"/>
      <c r="Q197" s="507"/>
      <c r="R197" s="507"/>
      <c r="S197" s="507"/>
      <c r="T197" s="507"/>
      <c r="U197" s="507"/>
      <c r="V197" s="429" t="s">
        <v>558</v>
      </c>
    </row>
    <row r="198" spans="1:22" s="428" customFormat="1" ht="31.5" customHeight="1">
      <c r="A198" s="507" t="s">
        <v>415</v>
      </c>
      <c r="B198" s="507"/>
      <c r="C198" s="507"/>
      <c r="D198" s="507"/>
      <c r="E198" s="507"/>
      <c r="F198" s="507"/>
      <c r="G198" s="507"/>
      <c r="H198" s="507"/>
      <c r="I198" s="507"/>
      <c r="J198" s="507"/>
      <c r="K198" s="507" t="s">
        <v>567</v>
      </c>
      <c r="L198" s="507"/>
      <c r="M198" s="507"/>
      <c r="N198" s="507"/>
      <c r="O198" s="507"/>
      <c r="P198" s="507"/>
      <c r="Q198" s="507"/>
      <c r="R198" s="507"/>
      <c r="S198" s="507"/>
      <c r="T198" s="507"/>
      <c r="U198" s="507"/>
      <c r="V198" s="429" t="s">
        <v>561</v>
      </c>
    </row>
    <row r="199" spans="1:22" s="428" customFormat="1" ht="31.5" customHeight="1">
      <c r="A199" s="507" t="s">
        <v>416</v>
      </c>
      <c r="B199" s="507"/>
      <c r="C199" s="507"/>
      <c r="D199" s="507"/>
      <c r="E199" s="507"/>
      <c r="F199" s="507"/>
      <c r="G199" s="507"/>
      <c r="H199" s="507"/>
      <c r="I199" s="507"/>
      <c r="J199" s="507"/>
      <c r="K199" s="507" t="s">
        <v>416</v>
      </c>
      <c r="L199" s="507"/>
      <c r="M199" s="507"/>
      <c r="N199" s="507"/>
      <c r="O199" s="507"/>
      <c r="P199" s="507"/>
      <c r="Q199" s="507"/>
      <c r="R199" s="507"/>
      <c r="S199" s="507"/>
      <c r="T199" s="507"/>
      <c r="U199" s="507"/>
      <c r="V199" s="429" t="s">
        <v>558</v>
      </c>
    </row>
    <row r="200" spans="1:22" s="428" customFormat="1" ht="31.5" customHeight="1">
      <c r="A200" s="507" t="s">
        <v>417</v>
      </c>
      <c r="B200" s="507"/>
      <c r="C200" s="507"/>
      <c r="D200" s="507"/>
      <c r="E200" s="507"/>
      <c r="F200" s="507"/>
      <c r="G200" s="507"/>
      <c r="H200" s="507"/>
      <c r="I200" s="507"/>
      <c r="J200" s="507"/>
      <c r="K200" s="507" t="s">
        <v>417</v>
      </c>
      <c r="L200" s="507"/>
      <c r="M200" s="507"/>
      <c r="N200" s="507"/>
      <c r="O200" s="507"/>
      <c r="P200" s="507"/>
      <c r="Q200" s="507"/>
      <c r="R200" s="507"/>
      <c r="S200" s="507"/>
      <c r="T200" s="507"/>
      <c r="U200" s="507"/>
      <c r="V200" s="429" t="s">
        <v>558</v>
      </c>
    </row>
    <row r="201" spans="1:22" s="428" customFormat="1" ht="31.5" customHeight="1">
      <c r="A201" s="507" t="s">
        <v>418</v>
      </c>
      <c r="B201" s="507"/>
      <c r="C201" s="507"/>
      <c r="D201" s="507"/>
      <c r="E201" s="507"/>
      <c r="F201" s="507"/>
      <c r="G201" s="507"/>
      <c r="H201" s="507"/>
      <c r="I201" s="507"/>
      <c r="J201" s="507"/>
      <c r="K201" s="507" t="s">
        <v>418</v>
      </c>
      <c r="L201" s="507"/>
      <c r="M201" s="507"/>
      <c r="N201" s="507"/>
      <c r="O201" s="507"/>
      <c r="P201" s="507"/>
      <c r="Q201" s="507"/>
      <c r="R201" s="507"/>
      <c r="S201" s="507"/>
      <c r="T201" s="507"/>
      <c r="U201" s="507"/>
      <c r="V201" s="429" t="s">
        <v>558</v>
      </c>
    </row>
    <row r="202" spans="1:22" s="428" customFormat="1" ht="109.5" customHeight="1">
      <c r="A202" s="507" t="s">
        <v>419</v>
      </c>
      <c r="B202" s="507"/>
      <c r="C202" s="507"/>
      <c r="D202" s="507"/>
      <c r="E202" s="507"/>
      <c r="F202" s="507"/>
      <c r="G202" s="507"/>
      <c r="H202" s="507"/>
      <c r="I202" s="507"/>
      <c r="J202" s="507"/>
      <c r="K202" s="525" t="s">
        <v>592</v>
      </c>
      <c r="L202" s="525"/>
      <c r="M202" s="525"/>
      <c r="N202" s="525"/>
      <c r="O202" s="525"/>
      <c r="P202" s="525"/>
      <c r="Q202" s="525"/>
      <c r="R202" s="525"/>
      <c r="S202" s="525"/>
      <c r="T202" s="525"/>
      <c r="U202" s="525"/>
      <c r="V202" s="429" t="s">
        <v>561</v>
      </c>
    </row>
    <row r="203" spans="1:22" s="428" customFormat="1" ht="119.25" customHeight="1">
      <c r="A203" s="507" t="s">
        <v>420</v>
      </c>
      <c r="B203" s="507"/>
      <c r="C203" s="507"/>
      <c r="D203" s="507"/>
      <c r="E203" s="507"/>
      <c r="F203" s="507"/>
      <c r="G203" s="507"/>
      <c r="H203" s="507"/>
      <c r="I203" s="507"/>
      <c r="J203" s="507"/>
      <c r="K203" s="525" t="s">
        <v>593</v>
      </c>
      <c r="L203" s="525"/>
      <c r="M203" s="525"/>
      <c r="N203" s="525"/>
      <c r="O203" s="525"/>
      <c r="P203" s="525"/>
      <c r="Q203" s="525"/>
      <c r="R203" s="525"/>
      <c r="S203" s="525"/>
      <c r="T203" s="525"/>
      <c r="U203" s="525"/>
      <c r="V203" s="429" t="s">
        <v>561</v>
      </c>
    </row>
    <row r="204" spans="1:22" s="428" customFormat="1" ht="31.5" customHeight="1">
      <c r="A204" s="507" t="s">
        <v>421</v>
      </c>
      <c r="B204" s="507"/>
      <c r="C204" s="507"/>
      <c r="D204" s="507"/>
      <c r="E204" s="507"/>
      <c r="F204" s="507"/>
      <c r="G204" s="507"/>
      <c r="H204" s="507"/>
      <c r="I204" s="507"/>
      <c r="J204" s="507"/>
      <c r="K204" s="507" t="s">
        <v>421</v>
      </c>
      <c r="L204" s="507"/>
      <c r="M204" s="507"/>
      <c r="N204" s="507"/>
      <c r="O204" s="507"/>
      <c r="P204" s="507"/>
      <c r="Q204" s="507"/>
      <c r="R204" s="507"/>
      <c r="S204" s="507"/>
      <c r="T204" s="507"/>
      <c r="U204" s="507"/>
      <c r="V204" s="430"/>
    </row>
    <row r="205" spans="1:22" s="428" customFormat="1" ht="75" customHeight="1">
      <c r="A205" s="507" t="s">
        <v>422</v>
      </c>
      <c r="B205" s="507"/>
      <c r="C205" s="507"/>
      <c r="D205" s="507"/>
      <c r="E205" s="507"/>
      <c r="F205" s="507"/>
      <c r="G205" s="507"/>
      <c r="H205" s="507"/>
      <c r="I205" s="507"/>
      <c r="J205" s="507"/>
      <c r="K205" s="507" t="s">
        <v>422</v>
      </c>
      <c r="L205" s="507"/>
      <c r="M205" s="507"/>
      <c r="N205" s="507"/>
      <c r="O205" s="507"/>
      <c r="P205" s="507"/>
      <c r="Q205" s="507"/>
      <c r="R205" s="507"/>
      <c r="S205" s="507"/>
      <c r="T205" s="507"/>
      <c r="U205" s="507"/>
      <c r="V205" s="429" t="s">
        <v>558</v>
      </c>
    </row>
    <row r="206" spans="1:22" s="428" customFormat="1" ht="31.5" customHeight="1">
      <c r="A206" s="507" t="s">
        <v>423</v>
      </c>
      <c r="B206" s="507"/>
      <c r="C206" s="507"/>
      <c r="D206" s="507"/>
      <c r="E206" s="507"/>
      <c r="F206" s="507"/>
      <c r="G206" s="507"/>
      <c r="H206" s="507"/>
      <c r="I206" s="507"/>
      <c r="J206" s="507"/>
      <c r="K206" s="507" t="s">
        <v>423</v>
      </c>
      <c r="L206" s="507"/>
      <c r="M206" s="507"/>
      <c r="N206" s="507"/>
      <c r="O206" s="507"/>
      <c r="P206" s="507"/>
      <c r="Q206" s="507"/>
      <c r="R206" s="507"/>
      <c r="S206" s="507"/>
      <c r="T206" s="507"/>
      <c r="U206" s="507"/>
      <c r="V206" s="429" t="s">
        <v>558</v>
      </c>
    </row>
    <row r="207" spans="1:22" s="428" customFormat="1" ht="31.5" customHeight="1">
      <c r="A207" s="507" t="s">
        <v>424</v>
      </c>
      <c r="B207" s="507"/>
      <c r="C207" s="507"/>
      <c r="D207" s="507"/>
      <c r="E207" s="507"/>
      <c r="F207" s="507"/>
      <c r="G207" s="507"/>
      <c r="H207" s="507"/>
      <c r="I207" s="507"/>
      <c r="J207" s="507"/>
      <c r="K207" s="507" t="s">
        <v>424</v>
      </c>
      <c r="L207" s="507"/>
      <c r="M207" s="507"/>
      <c r="N207" s="507"/>
      <c r="O207" s="507"/>
      <c r="P207" s="507"/>
      <c r="Q207" s="507"/>
      <c r="R207" s="507"/>
      <c r="S207" s="507"/>
      <c r="T207" s="507"/>
      <c r="U207" s="507"/>
      <c r="V207" s="429" t="s">
        <v>558</v>
      </c>
    </row>
    <row r="208" spans="1:22" s="428" customFormat="1" ht="31.5" customHeight="1">
      <c r="A208" s="507" t="s">
        <v>425</v>
      </c>
      <c r="B208" s="507"/>
      <c r="C208" s="507"/>
      <c r="D208" s="507"/>
      <c r="E208" s="507"/>
      <c r="F208" s="507"/>
      <c r="G208" s="507"/>
      <c r="H208" s="507"/>
      <c r="I208" s="507"/>
      <c r="J208" s="507"/>
      <c r="K208" s="507" t="s">
        <v>425</v>
      </c>
      <c r="L208" s="507"/>
      <c r="M208" s="507"/>
      <c r="N208" s="507"/>
      <c r="O208" s="507"/>
      <c r="P208" s="507"/>
      <c r="Q208" s="507"/>
      <c r="R208" s="507"/>
      <c r="S208" s="507"/>
      <c r="T208" s="507"/>
      <c r="U208" s="507"/>
      <c r="V208" s="429" t="s">
        <v>558</v>
      </c>
    </row>
    <row r="209" spans="1:22" s="428" customFormat="1" ht="31.5" customHeight="1">
      <c r="A209" s="507" t="s">
        <v>426</v>
      </c>
      <c r="B209" s="507"/>
      <c r="C209" s="507"/>
      <c r="D209" s="507"/>
      <c r="E209" s="507"/>
      <c r="F209" s="507"/>
      <c r="G209" s="507"/>
      <c r="H209" s="507"/>
      <c r="I209" s="507"/>
      <c r="J209" s="507"/>
      <c r="K209" s="507" t="s">
        <v>426</v>
      </c>
      <c r="L209" s="507"/>
      <c r="M209" s="507"/>
      <c r="N209" s="507"/>
      <c r="O209" s="507"/>
      <c r="P209" s="507"/>
      <c r="Q209" s="507"/>
      <c r="R209" s="507"/>
      <c r="S209" s="507"/>
      <c r="T209" s="507"/>
      <c r="U209" s="507"/>
      <c r="V209" s="429" t="s">
        <v>558</v>
      </c>
    </row>
    <row r="210" spans="1:22" s="428" customFormat="1" ht="31.5" customHeight="1">
      <c r="A210" s="507" t="s">
        <v>427</v>
      </c>
      <c r="B210" s="507"/>
      <c r="C210" s="507"/>
      <c r="D210" s="507"/>
      <c r="E210" s="507"/>
      <c r="F210" s="507"/>
      <c r="G210" s="507"/>
      <c r="H210" s="507"/>
      <c r="I210" s="507"/>
      <c r="J210" s="507"/>
      <c r="K210" s="507" t="s">
        <v>427</v>
      </c>
      <c r="L210" s="507"/>
      <c r="M210" s="507"/>
      <c r="N210" s="507"/>
      <c r="O210" s="507"/>
      <c r="P210" s="507"/>
      <c r="Q210" s="507"/>
      <c r="R210" s="507"/>
      <c r="S210" s="507"/>
      <c r="T210" s="507"/>
      <c r="U210" s="507"/>
      <c r="V210" s="429" t="s">
        <v>558</v>
      </c>
    </row>
    <row r="211" spans="1:22" s="428" customFormat="1" ht="31.5" customHeight="1">
      <c r="A211" s="507" t="s">
        <v>428</v>
      </c>
      <c r="B211" s="507"/>
      <c r="C211" s="507"/>
      <c r="D211" s="507"/>
      <c r="E211" s="507"/>
      <c r="F211" s="507"/>
      <c r="G211" s="507"/>
      <c r="H211" s="507"/>
      <c r="I211" s="507"/>
      <c r="J211" s="507"/>
      <c r="K211" s="507" t="s">
        <v>428</v>
      </c>
      <c r="L211" s="507"/>
      <c r="M211" s="507"/>
      <c r="N211" s="507"/>
      <c r="O211" s="507"/>
      <c r="P211" s="507"/>
      <c r="Q211" s="507"/>
      <c r="R211" s="507"/>
      <c r="S211" s="507"/>
      <c r="T211" s="507"/>
      <c r="U211" s="507"/>
      <c r="V211" s="429" t="s">
        <v>558</v>
      </c>
    </row>
    <row r="212" spans="1:22" s="428" customFormat="1" ht="31.5" customHeight="1">
      <c r="A212" s="507" t="s">
        <v>429</v>
      </c>
      <c r="B212" s="507"/>
      <c r="C212" s="507"/>
      <c r="D212" s="507"/>
      <c r="E212" s="507"/>
      <c r="F212" s="507"/>
      <c r="G212" s="507"/>
      <c r="H212" s="507"/>
      <c r="I212" s="507"/>
      <c r="J212" s="507"/>
      <c r="K212" s="507" t="s">
        <v>429</v>
      </c>
      <c r="L212" s="507"/>
      <c r="M212" s="507"/>
      <c r="N212" s="507"/>
      <c r="O212" s="507"/>
      <c r="P212" s="507"/>
      <c r="Q212" s="507"/>
      <c r="R212" s="507"/>
      <c r="S212" s="507"/>
      <c r="T212" s="507"/>
      <c r="U212" s="507"/>
      <c r="V212" s="429" t="s">
        <v>558</v>
      </c>
    </row>
    <row r="213" spans="1:22" s="428" customFormat="1" ht="31.5" customHeight="1">
      <c r="A213" s="507" t="s">
        <v>430</v>
      </c>
      <c r="B213" s="507"/>
      <c r="C213" s="507"/>
      <c r="D213" s="507"/>
      <c r="E213" s="507"/>
      <c r="F213" s="507"/>
      <c r="G213" s="507"/>
      <c r="H213" s="507"/>
      <c r="I213" s="507"/>
      <c r="J213" s="507"/>
      <c r="K213" s="507" t="s">
        <v>430</v>
      </c>
      <c r="L213" s="507"/>
      <c r="M213" s="507"/>
      <c r="N213" s="507"/>
      <c r="O213" s="507"/>
      <c r="P213" s="507"/>
      <c r="Q213" s="507"/>
      <c r="R213" s="507"/>
      <c r="S213" s="507"/>
      <c r="T213" s="507"/>
      <c r="U213" s="507"/>
      <c r="V213" s="429" t="s">
        <v>558</v>
      </c>
    </row>
    <row r="214" spans="1:22" s="428" customFormat="1" ht="31.5" customHeight="1">
      <c r="A214" s="507" t="s">
        <v>253</v>
      </c>
      <c r="B214" s="507"/>
      <c r="C214" s="507"/>
      <c r="D214" s="507"/>
      <c r="E214" s="507"/>
      <c r="F214" s="507"/>
      <c r="G214" s="507"/>
      <c r="H214" s="507"/>
      <c r="I214" s="507"/>
      <c r="J214" s="507"/>
      <c r="K214" s="507" t="s">
        <v>253</v>
      </c>
      <c r="L214" s="507"/>
      <c r="M214" s="507"/>
      <c r="N214" s="507"/>
      <c r="O214" s="507"/>
      <c r="P214" s="507"/>
      <c r="Q214" s="507"/>
      <c r="R214" s="507"/>
      <c r="S214" s="507"/>
      <c r="T214" s="507"/>
      <c r="U214" s="507"/>
      <c r="V214" s="429" t="s">
        <v>558</v>
      </c>
    </row>
    <row r="215" spans="1:22" s="428" customFormat="1" ht="86.25" customHeight="1">
      <c r="A215" s="507" t="s">
        <v>431</v>
      </c>
      <c r="B215" s="507"/>
      <c r="C215" s="507"/>
      <c r="D215" s="507"/>
      <c r="E215" s="507"/>
      <c r="F215" s="507"/>
      <c r="G215" s="507"/>
      <c r="H215" s="507"/>
      <c r="I215" s="507"/>
      <c r="J215" s="507"/>
      <c r="K215" s="507" t="s">
        <v>431</v>
      </c>
      <c r="L215" s="507"/>
      <c r="M215" s="507"/>
      <c r="N215" s="507"/>
      <c r="O215" s="507"/>
      <c r="P215" s="507"/>
      <c r="Q215" s="507"/>
      <c r="R215" s="507"/>
      <c r="S215" s="507"/>
      <c r="T215" s="507"/>
      <c r="U215" s="507"/>
      <c r="V215" s="429" t="s">
        <v>558</v>
      </c>
    </row>
    <row r="216" spans="1:22" s="428" customFormat="1" ht="109.5" customHeight="1">
      <c r="A216" s="507" t="s">
        <v>432</v>
      </c>
      <c r="B216" s="507"/>
      <c r="C216" s="507"/>
      <c r="D216" s="507"/>
      <c r="E216" s="507"/>
      <c r="F216" s="507"/>
      <c r="G216" s="507"/>
      <c r="H216" s="507"/>
      <c r="I216" s="507"/>
      <c r="J216" s="507"/>
      <c r="K216" s="507" t="s">
        <v>432</v>
      </c>
      <c r="L216" s="507"/>
      <c r="M216" s="507"/>
      <c r="N216" s="507"/>
      <c r="O216" s="507"/>
      <c r="P216" s="507"/>
      <c r="Q216" s="507"/>
      <c r="R216" s="507"/>
      <c r="S216" s="507"/>
      <c r="T216" s="507"/>
      <c r="U216" s="507"/>
      <c r="V216" s="429" t="s">
        <v>558</v>
      </c>
    </row>
    <row r="217" spans="1:22" s="428" customFormat="1" ht="85.5" customHeight="1">
      <c r="A217" s="507" t="s">
        <v>433</v>
      </c>
      <c r="B217" s="507"/>
      <c r="C217" s="507"/>
      <c r="D217" s="507"/>
      <c r="E217" s="507"/>
      <c r="F217" s="507"/>
      <c r="G217" s="507"/>
      <c r="H217" s="507"/>
      <c r="I217" s="507"/>
      <c r="J217" s="507"/>
      <c r="K217" s="507" t="s">
        <v>433</v>
      </c>
      <c r="L217" s="507"/>
      <c r="M217" s="507"/>
      <c r="N217" s="507"/>
      <c r="O217" s="507"/>
      <c r="P217" s="507"/>
      <c r="Q217" s="507"/>
      <c r="R217" s="507"/>
      <c r="S217" s="507"/>
      <c r="T217" s="507"/>
      <c r="U217" s="507"/>
      <c r="V217" s="429" t="s">
        <v>558</v>
      </c>
    </row>
    <row r="218" spans="1:22" s="428" customFormat="1" ht="64.5" customHeight="1">
      <c r="A218" s="507" t="s">
        <v>543</v>
      </c>
      <c r="B218" s="507"/>
      <c r="C218" s="507"/>
      <c r="D218" s="507"/>
      <c r="E218" s="507"/>
      <c r="F218" s="507"/>
      <c r="G218" s="507"/>
      <c r="H218" s="507"/>
      <c r="I218" s="507"/>
      <c r="J218" s="507"/>
      <c r="K218" s="507" t="s">
        <v>543</v>
      </c>
      <c r="L218" s="507"/>
      <c r="M218" s="507"/>
      <c r="N218" s="507"/>
      <c r="O218" s="507"/>
      <c r="P218" s="507"/>
      <c r="Q218" s="507"/>
      <c r="R218" s="507"/>
      <c r="S218" s="507"/>
      <c r="T218" s="507"/>
      <c r="U218" s="507"/>
      <c r="V218" s="429" t="s">
        <v>558</v>
      </c>
    </row>
    <row r="219" spans="1:22" s="428" customFormat="1" ht="99.75" customHeight="1">
      <c r="A219" s="507" t="s">
        <v>434</v>
      </c>
      <c r="B219" s="507"/>
      <c r="C219" s="507"/>
      <c r="D219" s="507"/>
      <c r="E219" s="507"/>
      <c r="F219" s="507"/>
      <c r="G219" s="507"/>
      <c r="H219" s="507"/>
      <c r="I219" s="507"/>
      <c r="J219" s="507"/>
      <c r="K219" s="516" t="s">
        <v>434</v>
      </c>
      <c r="L219" s="517"/>
      <c r="M219" s="517"/>
      <c r="N219" s="517"/>
      <c r="O219" s="517"/>
      <c r="P219" s="517"/>
      <c r="Q219" s="517"/>
      <c r="R219" s="517"/>
      <c r="S219" s="517"/>
      <c r="T219" s="517"/>
      <c r="U219" s="518"/>
      <c r="V219" s="429" t="s">
        <v>558</v>
      </c>
    </row>
    <row r="220" spans="1:22" s="428" customFormat="1" ht="31.5" customHeight="1">
      <c r="A220" s="507" t="s">
        <v>254</v>
      </c>
      <c r="B220" s="507"/>
      <c r="C220" s="507"/>
      <c r="D220" s="507"/>
      <c r="E220" s="507"/>
      <c r="F220" s="507"/>
      <c r="G220" s="507"/>
      <c r="H220" s="507"/>
      <c r="I220" s="507"/>
      <c r="J220" s="507"/>
      <c r="K220" s="510" t="s">
        <v>532</v>
      </c>
      <c r="L220" s="510"/>
      <c r="M220" s="510"/>
      <c r="N220" s="510"/>
      <c r="O220" s="510"/>
      <c r="P220" s="510"/>
      <c r="Q220" s="510"/>
      <c r="R220" s="510"/>
      <c r="S220" s="510"/>
      <c r="T220" s="510"/>
      <c r="U220" s="510"/>
      <c r="V220" s="430"/>
    </row>
    <row r="221" spans="1:22" s="428" customFormat="1" ht="31.5" customHeight="1">
      <c r="A221" s="507" t="s">
        <v>255</v>
      </c>
      <c r="B221" s="507"/>
      <c r="C221" s="507"/>
      <c r="D221" s="507"/>
      <c r="E221" s="507"/>
      <c r="F221" s="507"/>
      <c r="G221" s="507"/>
      <c r="H221" s="507"/>
      <c r="I221" s="507"/>
      <c r="J221" s="507"/>
      <c r="K221" s="507" t="s">
        <v>533</v>
      </c>
      <c r="L221" s="507"/>
      <c r="M221" s="507"/>
      <c r="N221" s="507"/>
      <c r="O221" s="507"/>
      <c r="P221" s="507"/>
      <c r="Q221" s="507"/>
      <c r="R221" s="507"/>
      <c r="S221" s="507"/>
      <c r="T221" s="507"/>
      <c r="U221" s="507"/>
      <c r="V221" s="429" t="s">
        <v>558</v>
      </c>
    </row>
    <row r="222" spans="1:22" s="428" customFormat="1" ht="31.5" customHeight="1">
      <c r="A222" s="507" t="s">
        <v>435</v>
      </c>
      <c r="B222" s="507"/>
      <c r="C222" s="507"/>
      <c r="D222" s="507"/>
      <c r="E222" s="507"/>
      <c r="F222" s="507"/>
      <c r="G222" s="507"/>
      <c r="H222" s="507"/>
      <c r="I222" s="507"/>
      <c r="J222" s="507"/>
      <c r="K222" s="507" t="s">
        <v>435</v>
      </c>
      <c r="L222" s="507"/>
      <c r="M222" s="507"/>
      <c r="N222" s="507"/>
      <c r="O222" s="507"/>
      <c r="P222" s="507"/>
      <c r="Q222" s="507"/>
      <c r="R222" s="507"/>
      <c r="S222" s="507"/>
      <c r="T222" s="507"/>
      <c r="U222" s="507"/>
      <c r="V222" s="429" t="s">
        <v>558</v>
      </c>
    </row>
    <row r="223" spans="1:22" s="428" customFormat="1" ht="31.5" customHeight="1">
      <c r="A223" s="507" t="s">
        <v>436</v>
      </c>
      <c r="B223" s="507"/>
      <c r="C223" s="507"/>
      <c r="D223" s="507"/>
      <c r="E223" s="507"/>
      <c r="F223" s="507"/>
      <c r="G223" s="507"/>
      <c r="H223" s="507"/>
      <c r="I223" s="507"/>
      <c r="J223" s="507"/>
      <c r="K223" s="507" t="s">
        <v>436</v>
      </c>
      <c r="L223" s="507"/>
      <c r="M223" s="507"/>
      <c r="N223" s="507"/>
      <c r="O223" s="507"/>
      <c r="P223" s="507"/>
      <c r="Q223" s="507"/>
      <c r="R223" s="507"/>
      <c r="S223" s="507"/>
      <c r="T223" s="507"/>
      <c r="U223" s="507"/>
      <c r="V223" s="429" t="s">
        <v>558</v>
      </c>
    </row>
    <row r="224" spans="1:22" s="428" customFormat="1" ht="31.5" customHeight="1">
      <c r="A224" s="527"/>
      <c r="B224" s="528"/>
      <c r="C224" s="528"/>
      <c r="D224" s="528"/>
      <c r="E224" s="528"/>
      <c r="F224" s="528"/>
      <c r="G224" s="528"/>
      <c r="H224" s="528"/>
      <c r="I224" s="528"/>
      <c r="J224" s="529"/>
      <c r="K224" s="507" t="s">
        <v>534</v>
      </c>
      <c r="L224" s="507"/>
      <c r="M224" s="507"/>
      <c r="N224" s="507"/>
      <c r="O224" s="507"/>
      <c r="P224" s="507"/>
      <c r="Q224" s="507"/>
      <c r="R224" s="507"/>
      <c r="S224" s="507"/>
      <c r="T224" s="507"/>
      <c r="U224" s="507"/>
      <c r="V224" s="429" t="s">
        <v>561</v>
      </c>
    </row>
    <row r="225" spans="1:22" s="428" customFormat="1" ht="31.5" customHeight="1">
      <c r="A225" s="527"/>
      <c r="B225" s="528"/>
      <c r="C225" s="528"/>
      <c r="D225" s="528"/>
      <c r="E225" s="528"/>
      <c r="F225" s="528"/>
      <c r="G225" s="528"/>
      <c r="H225" s="528"/>
      <c r="I225" s="528"/>
      <c r="J225" s="529"/>
      <c r="K225" s="507" t="s">
        <v>535</v>
      </c>
      <c r="L225" s="507"/>
      <c r="M225" s="507"/>
      <c r="N225" s="507"/>
      <c r="O225" s="507"/>
      <c r="P225" s="507"/>
      <c r="Q225" s="507"/>
      <c r="R225" s="507"/>
      <c r="S225" s="507"/>
      <c r="T225" s="507"/>
      <c r="U225" s="507"/>
      <c r="V225" s="429" t="s">
        <v>561</v>
      </c>
    </row>
    <row r="226" spans="1:22" s="428" customFormat="1" ht="31.5" customHeight="1">
      <c r="A226" s="507" t="s">
        <v>256</v>
      </c>
      <c r="B226" s="507"/>
      <c r="C226" s="507"/>
      <c r="D226" s="507"/>
      <c r="E226" s="507"/>
      <c r="F226" s="507"/>
      <c r="G226" s="507"/>
      <c r="H226" s="507"/>
      <c r="I226" s="507"/>
      <c r="J226" s="507"/>
      <c r="K226" s="507" t="s">
        <v>594</v>
      </c>
      <c r="L226" s="507"/>
      <c r="M226" s="507"/>
      <c r="N226" s="507"/>
      <c r="O226" s="507"/>
      <c r="P226" s="507"/>
      <c r="Q226" s="507"/>
      <c r="R226" s="507"/>
      <c r="S226" s="507"/>
      <c r="T226" s="507"/>
      <c r="U226" s="507"/>
      <c r="V226" s="429" t="s">
        <v>561</v>
      </c>
    </row>
    <row r="227" spans="1:22" s="428" customFormat="1" ht="61.5" customHeight="1">
      <c r="A227" s="507" t="s">
        <v>437</v>
      </c>
      <c r="B227" s="507"/>
      <c r="C227" s="507"/>
      <c r="D227" s="507"/>
      <c r="E227" s="507"/>
      <c r="F227" s="507"/>
      <c r="G227" s="507"/>
      <c r="H227" s="507"/>
      <c r="I227" s="507"/>
      <c r="J227" s="507"/>
      <c r="K227" s="507" t="s">
        <v>595</v>
      </c>
      <c r="L227" s="507"/>
      <c r="M227" s="507"/>
      <c r="N227" s="507"/>
      <c r="O227" s="507"/>
      <c r="P227" s="507"/>
      <c r="Q227" s="507"/>
      <c r="R227" s="507"/>
      <c r="S227" s="507"/>
      <c r="T227" s="507"/>
      <c r="U227" s="507"/>
      <c r="V227" s="429" t="s">
        <v>561</v>
      </c>
    </row>
    <row r="228" spans="1:22" s="428" customFormat="1" ht="31.5" customHeight="1">
      <c r="A228" s="507" t="s">
        <v>438</v>
      </c>
      <c r="B228" s="507"/>
      <c r="C228" s="507"/>
      <c r="D228" s="507"/>
      <c r="E228" s="507"/>
      <c r="F228" s="507"/>
      <c r="G228" s="507"/>
      <c r="H228" s="507"/>
      <c r="I228" s="507"/>
      <c r="J228" s="507"/>
      <c r="K228" s="507" t="s">
        <v>438</v>
      </c>
      <c r="L228" s="507"/>
      <c r="M228" s="507"/>
      <c r="N228" s="507"/>
      <c r="O228" s="507"/>
      <c r="P228" s="507"/>
      <c r="Q228" s="507"/>
      <c r="R228" s="507"/>
      <c r="S228" s="507"/>
      <c r="T228" s="507"/>
      <c r="U228" s="507"/>
      <c r="V228" s="429" t="s">
        <v>558</v>
      </c>
    </row>
    <row r="229" spans="1:22" s="428" customFormat="1" ht="60" customHeight="1">
      <c r="A229" s="507" t="s">
        <v>439</v>
      </c>
      <c r="B229" s="507"/>
      <c r="C229" s="507"/>
      <c r="D229" s="507"/>
      <c r="E229" s="507"/>
      <c r="F229" s="507"/>
      <c r="G229" s="507"/>
      <c r="H229" s="507"/>
      <c r="I229" s="507"/>
      <c r="J229" s="507"/>
      <c r="K229" s="507" t="s">
        <v>536</v>
      </c>
      <c r="L229" s="507"/>
      <c r="M229" s="507"/>
      <c r="N229" s="507"/>
      <c r="O229" s="507"/>
      <c r="P229" s="507"/>
      <c r="Q229" s="507"/>
      <c r="R229" s="507"/>
      <c r="S229" s="507"/>
      <c r="T229" s="507"/>
      <c r="U229" s="507"/>
      <c r="V229" s="429" t="s">
        <v>558</v>
      </c>
    </row>
    <row r="230" spans="1:22" s="428" customFormat="1" ht="31.5" customHeight="1">
      <c r="A230" s="507" t="s">
        <v>440</v>
      </c>
      <c r="B230" s="507"/>
      <c r="C230" s="507"/>
      <c r="D230" s="507"/>
      <c r="E230" s="507"/>
      <c r="F230" s="507"/>
      <c r="G230" s="507"/>
      <c r="H230" s="507"/>
      <c r="I230" s="507"/>
      <c r="J230" s="507"/>
      <c r="K230" s="507" t="s">
        <v>440</v>
      </c>
      <c r="L230" s="507"/>
      <c r="M230" s="507"/>
      <c r="N230" s="507"/>
      <c r="O230" s="507"/>
      <c r="P230" s="507"/>
      <c r="Q230" s="507"/>
      <c r="R230" s="507"/>
      <c r="S230" s="507"/>
      <c r="T230" s="507"/>
      <c r="U230" s="507"/>
      <c r="V230" s="429" t="s">
        <v>558</v>
      </c>
    </row>
    <row r="231" spans="1:22" s="428" customFormat="1" ht="31.5" customHeight="1">
      <c r="A231" s="507" t="s">
        <v>441</v>
      </c>
      <c r="B231" s="507"/>
      <c r="C231" s="507"/>
      <c r="D231" s="507"/>
      <c r="E231" s="507"/>
      <c r="F231" s="507"/>
      <c r="G231" s="507"/>
      <c r="H231" s="507"/>
      <c r="I231" s="507"/>
      <c r="J231" s="507"/>
      <c r="K231" s="507" t="s">
        <v>441</v>
      </c>
      <c r="L231" s="507"/>
      <c r="M231" s="507"/>
      <c r="N231" s="507"/>
      <c r="O231" s="507"/>
      <c r="P231" s="507"/>
      <c r="Q231" s="507"/>
      <c r="R231" s="507"/>
      <c r="S231" s="507"/>
      <c r="T231" s="507"/>
      <c r="U231" s="507"/>
      <c r="V231" s="429" t="s">
        <v>558</v>
      </c>
    </row>
    <row r="232" spans="1:22" s="428" customFormat="1" ht="31.5" customHeight="1">
      <c r="A232" s="507" t="s">
        <v>442</v>
      </c>
      <c r="B232" s="507"/>
      <c r="C232" s="507"/>
      <c r="D232" s="507"/>
      <c r="E232" s="507"/>
      <c r="F232" s="507"/>
      <c r="G232" s="507"/>
      <c r="H232" s="507"/>
      <c r="I232" s="507"/>
      <c r="J232" s="507"/>
      <c r="K232" s="507" t="s">
        <v>442</v>
      </c>
      <c r="L232" s="507"/>
      <c r="M232" s="507"/>
      <c r="N232" s="507"/>
      <c r="O232" s="507"/>
      <c r="P232" s="507"/>
      <c r="Q232" s="507"/>
      <c r="R232" s="507"/>
      <c r="S232" s="507"/>
      <c r="T232" s="507"/>
      <c r="U232" s="507"/>
      <c r="V232" s="429" t="s">
        <v>558</v>
      </c>
    </row>
    <row r="233" spans="1:22" s="428" customFormat="1" ht="103.5" customHeight="1">
      <c r="A233" s="507" t="s">
        <v>443</v>
      </c>
      <c r="B233" s="507"/>
      <c r="C233" s="507"/>
      <c r="D233" s="507"/>
      <c r="E233" s="507"/>
      <c r="F233" s="507"/>
      <c r="G233" s="507"/>
      <c r="H233" s="507"/>
      <c r="I233" s="507"/>
      <c r="J233" s="507"/>
      <c r="K233" s="507" t="s">
        <v>556</v>
      </c>
      <c r="L233" s="507"/>
      <c r="M233" s="507"/>
      <c r="N233" s="507"/>
      <c r="O233" s="507"/>
      <c r="P233" s="507"/>
      <c r="Q233" s="507"/>
      <c r="R233" s="507"/>
      <c r="S233" s="507"/>
      <c r="T233" s="507"/>
      <c r="U233" s="507"/>
      <c r="V233" s="429" t="s">
        <v>561</v>
      </c>
    </row>
    <row r="234" spans="1:22" s="428" customFormat="1" ht="31.5" customHeight="1">
      <c r="A234" s="507" t="s">
        <v>444</v>
      </c>
      <c r="B234" s="507"/>
      <c r="C234" s="507"/>
      <c r="D234" s="507"/>
      <c r="E234" s="507"/>
      <c r="F234" s="507"/>
      <c r="G234" s="507"/>
      <c r="H234" s="507"/>
      <c r="I234" s="507"/>
      <c r="J234" s="507"/>
      <c r="K234" s="507" t="s">
        <v>444</v>
      </c>
      <c r="L234" s="507"/>
      <c r="M234" s="507"/>
      <c r="N234" s="507"/>
      <c r="O234" s="507"/>
      <c r="P234" s="507"/>
      <c r="Q234" s="507"/>
      <c r="R234" s="507"/>
      <c r="S234" s="507"/>
      <c r="T234" s="507"/>
      <c r="U234" s="507"/>
      <c r="V234" s="429" t="s">
        <v>558</v>
      </c>
    </row>
    <row r="235" spans="1:22" s="428" customFormat="1" ht="31.5" customHeight="1">
      <c r="A235" s="507" t="s">
        <v>445</v>
      </c>
      <c r="B235" s="507"/>
      <c r="C235" s="507"/>
      <c r="D235" s="507"/>
      <c r="E235" s="507"/>
      <c r="F235" s="507"/>
      <c r="G235" s="507"/>
      <c r="H235" s="507"/>
      <c r="I235" s="507"/>
      <c r="J235" s="507"/>
      <c r="K235" s="507" t="s">
        <v>445</v>
      </c>
      <c r="L235" s="507"/>
      <c r="M235" s="507"/>
      <c r="N235" s="507"/>
      <c r="O235" s="507"/>
      <c r="P235" s="507"/>
      <c r="Q235" s="507"/>
      <c r="R235" s="507"/>
      <c r="S235" s="507"/>
      <c r="T235" s="507"/>
      <c r="U235" s="507"/>
      <c r="V235" s="429" t="s">
        <v>558</v>
      </c>
    </row>
    <row r="236" spans="1:22" s="428" customFormat="1" ht="51" customHeight="1">
      <c r="A236" s="507" t="s">
        <v>446</v>
      </c>
      <c r="B236" s="507"/>
      <c r="C236" s="507"/>
      <c r="D236" s="507"/>
      <c r="E236" s="507"/>
      <c r="F236" s="507"/>
      <c r="G236" s="507"/>
      <c r="H236" s="507"/>
      <c r="I236" s="507"/>
      <c r="J236" s="507"/>
      <c r="K236" s="507" t="s">
        <v>537</v>
      </c>
      <c r="L236" s="507"/>
      <c r="M236" s="507"/>
      <c r="N236" s="507"/>
      <c r="O236" s="507"/>
      <c r="P236" s="507"/>
      <c r="Q236" s="507"/>
      <c r="R236" s="507"/>
      <c r="S236" s="507"/>
      <c r="T236" s="507"/>
      <c r="U236" s="507"/>
      <c r="V236" s="429" t="s">
        <v>561</v>
      </c>
    </row>
    <row r="237" spans="1:22" s="428" customFormat="1" ht="72" customHeight="1">
      <c r="A237" s="507" t="s">
        <v>544</v>
      </c>
      <c r="B237" s="507"/>
      <c r="C237" s="507"/>
      <c r="D237" s="507"/>
      <c r="E237" s="507"/>
      <c r="F237" s="507"/>
      <c r="G237" s="507"/>
      <c r="H237" s="507"/>
      <c r="I237" s="507"/>
      <c r="J237" s="507"/>
      <c r="K237" s="507" t="s">
        <v>596</v>
      </c>
      <c r="L237" s="507"/>
      <c r="M237" s="507"/>
      <c r="N237" s="507"/>
      <c r="O237" s="507"/>
      <c r="P237" s="507"/>
      <c r="Q237" s="507"/>
      <c r="R237" s="507"/>
      <c r="S237" s="507"/>
      <c r="T237" s="507"/>
      <c r="U237" s="507"/>
      <c r="V237" s="429" t="s">
        <v>561</v>
      </c>
    </row>
    <row r="238" spans="1:22" s="428" customFormat="1" ht="31.5" customHeight="1">
      <c r="A238" s="507" t="s">
        <v>447</v>
      </c>
      <c r="B238" s="507"/>
      <c r="C238" s="507"/>
      <c r="D238" s="507"/>
      <c r="E238" s="507"/>
      <c r="F238" s="507"/>
      <c r="G238" s="507"/>
      <c r="H238" s="507"/>
      <c r="I238" s="507"/>
      <c r="J238" s="507"/>
      <c r="K238" s="507" t="s">
        <v>447</v>
      </c>
      <c r="L238" s="507"/>
      <c r="M238" s="507"/>
      <c r="N238" s="507"/>
      <c r="O238" s="507"/>
      <c r="P238" s="507"/>
      <c r="Q238" s="507"/>
      <c r="R238" s="507"/>
      <c r="S238" s="507"/>
      <c r="T238" s="507"/>
      <c r="U238" s="507"/>
      <c r="V238" s="429" t="s">
        <v>558</v>
      </c>
    </row>
    <row r="239" spans="1:22" ht="31.5" customHeight="1">
      <c r="A239" s="507" t="s">
        <v>448</v>
      </c>
      <c r="B239" s="507"/>
      <c r="C239" s="507"/>
      <c r="D239" s="507"/>
      <c r="E239" s="507"/>
      <c r="F239" s="507"/>
      <c r="G239" s="507"/>
      <c r="H239" s="507"/>
      <c r="I239" s="507"/>
      <c r="J239" s="507"/>
      <c r="K239" s="507" t="s">
        <v>448</v>
      </c>
      <c r="L239" s="507"/>
      <c r="M239" s="507"/>
      <c r="N239" s="507"/>
      <c r="O239" s="507"/>
      <c r="P239" s="507"/>
      <c r="Q239" s="507"/>
      <c r="R239" s="507"/>
      <c r="S239" s="507"/>
      <c r="T239" s="507"/>
      <c r="U239" s="507"/>
      <c r="V239" s="429" t="s">
        <v>558</v>
      </c>
    </row>
    <row r="240" spans="1:22" ht="31.5" customHeight="1">
      <c r="A240" s="507" t="s">
        <v>257</v>
      </c>
      <c r="B240" s="507"/>
      <c r="C240" s="507"/>
      <c r="D240" s="507"/>
      <c r="E240" s="507"/>
      <c r="F240" s="507"/>
      <c r="G240" s="507"/>
      <c r="H240" s="507"/>
      <c r="I240" s="507"/>
      <c r="J240" s="507"/>
      <c r="K240" s="510" t="s">
        <v>538</v>
      </c>
      <c r="L240" s="510"/>
      <c r="M240" s="510"/>
      <c r="N240" s="510"/>
      <c r="O240" s="510"/>
      <c r="P240" s="510"/>
      <c r="Q240" s="510"/>
      <c r="R240" s="510"/>
      <c r="S240" s="510"/>
      <c r="T240" s="510"/>
      <c r="U240" s="510"/>
      <c r="V240" s="430"/>
    </row>
    <row r="241" spans="1:22" ht="31.5" customHeight="1">
      <c r="A241" s="507" t="s">
        <v>258</v>
      </c>
      <c r="B241" s="507"/>
      <c r="C241" s="507"/>
      <c r="D241" s="507"/>
      <c r="E241" s="507"/>
      <c r="F241" s="507"/>
      <c r="G241" s="507"/>
      <c r="H241" s="507"/>
      <c r="I241" s="507"/>
      <c r="J241" s="507"/>
      <c r="K241" s="507" t="s">
        <v>539</v>
      </c>
      <c r="L241" s="507"/>
      <c r="M241" s="507"/>
      <c r="N241" s="507"/>
      <c r="O241" s="507"/>
      <c r="P241" s="507"/>
      <c r="Q241" s="507"/>
      <c r="R241" s="507"/>
      <c r="S241" s="507"/>
      <c r="T241" s="507"/>
      <c r="U241" s="507"/>
      <c r="V241" s="430"/>
    </row>
    <row r="242" spans="1:22" ht="60" customHeight="1">
      <c r="A242" s="507" t="s">
        <v>449</v>
      </c>
      <c r="B242" s="507"/>
      <c r="C242" s="507"/>
      <c r="D242" s="507"/>
      <c r="E242" s="507"/>
      <c r="F242" s="507"/>
      <c r="G242" s="507"/>
      <c r="H242" s="507"/>
      <c r="I242" s="507"/>
      <c r="J242" s="507"/>
      <c r="K242" s="507" t="s">
        <v>560</v>
      </c>
      <c r="L242" s="507"/>
      <c r="M242" s="507"/>
      <c r="N242" s="507"/>
      <c r="O242" s="507"/>
      <c r="P242" s="507"/>
      <c r="Q242" s="507"/>
      <c r="R242" s="507"/>
      <c r="S242" s="507"/>
      <c r="T242" s="507"/>
      <c r="U242" s="507"/>
      <c r="V242" s="429" t="s">
        <v>561</v>
      </c>
    </row>
    <row r="243" spans="1:22" ht="56.25" customHeight="1">
      <c r="A243" s="507" t="s">
        <v>450</v>
      </c>
      <c r="B243" s="507"/>
      <c r="C243" s="507"/>
      <c r="D243" s="507"/>
      <c r="E243" s="507"/>
      <c r="F243" s="507"/>
      <c r="G243" s="507"/>
      <c r="H243" s="507"/>
      <c r="I243" s="507"/>
      <c r="J243" s="507"/>
      <c r="K243" s="507" t="s">
        <v>450</v>
      </c>
      <c r="L243" s="507"/>
      <c r="M243" s="507"/>
      <c r="N243" s="507"/>
      <c r="O243" s="507"/>
      <c r="P243" s="507"/>
      <c r="Q243" s="507"/>
      <c r="R243" s="507"/>
      <c r="S243" s="507"/>
      <c r="T243" s="507"/>
      <c r="U243" s="507"/>
      <c r="V243" s="429" t="s">
        <v>558</v>
      </c>
    </row>
    <row r="244" spans="1:22" ht="31.5" customHeight="1">
      <c r="A244" s="507" t="s">
        <v>259</v>
      </c>
      <c r="B244" s="507"/>
      <c r="C244" s="507"/>
      <c r="D244" s="507"/>
      <c r="E244" s="507"/>
      <c r="F244" s="507"/>
      <c r="G244" s="507"/>
      <c r="H244" s="507"/>
      <c r="I244" s="507"/>
      <c r="J244" s="507"/>
      <c r="K244" s="507" t="s">
        <v>259</v>
      </c>
      <c r="L244" s="507"/>
      <c r="M244" s="507"/>
      <c r="N244" s="507"/>
      <c r="O244" s="507"/>
      <c r="P244" s="507"/>
      <c r="Q244" s="507"/>
      <c r="R244" s="507"/>
      <c r="S244" s="507"/>
      <c r="T244" s="507"/>
      <c r="U244" s="507"/>
      <c r="V244" s="429" t="s">
        <v>558</v>
      </c>
    </row>
    <row r="245" spans="1:22" ht="31.5" customHeight="1">
      <c r="A245" s="507" t="s">
        <v>451</v>
      </c>
      <c r="B245" s="507"/>
      <c r="C245" s="507"/>
      <c r="D245" s="507"/>
      <c r="E245" s="507"/>
      <c r="F245" s="507"/>
      <c r="G245" s="507"/>
      <c r="H245" s="507"/>
      <c r="I245" s="507"/>
      <c r="J245" s="507"/>
      <c r="K245" s="507" t="s">
        <v>451</v>
      </c>
      <c r="L245" s="507"/>
      <c r="M245" s="507"/>
      <c r="N245" s="507"/>
      <c r="O245" s="507"/>
      <c r="P245" s="507"/>
      <c r="Q245" s="507"/>
      <c r="R245" s="507"/>
      <c r="S245" s="507"/>
      <c r="T245" s="507"/>
      <c r="U245" s="507"/>
      <c r="V245" s="429" t="s">
        <v>558</v>
      </c>
    </row>
    <row r="246" spans="1:22" ht="31.5" customHeight="1">
      <c r="A246" s="507" t="s">
        <v>452</v>
      </c>
      <c r="B246" s="507"/>
      <c r="C246" s="507"/>
      <c r="D246" s="507"/>
      <c r="E246" s="507"/>
      <c r="F246" s="507"/>
      <c r="G246" s="507"/>
      <c r="H246" s="507"/>
      <c r="I246" s="507"/>
      <c r="J246" s="507"/>
      <c r="K246" s="507" t="s">
        <v>452</v>
      </c>
      <c r="L246" s="507"/>
      <c r="M246" s="507"/>
      <c r="N246" s="507"/>
      <c r="O246" s="507"/>
      <c r="P246" s="507"/>
      <c r="Q246" s="507"/>
      <c r="R246" s="507"/>
      <c r="S246" s="507"/>
      <c r="T246" s="507"/>
      <c r="U246" s="507"/>
      <c r="V246" s="429" t="s">
        <v>558</v>
      </c>
    </row>
    <row r="247" spans="1:22" ht="31.5" customHeight="1">
      <c r="A247" s="507" t="s">
        <v>453</v>
      </c>
      <c r="B247" s="507"/>
      <c r="C247" s="507"/>
      <c r="D247" s="507"/>
      <c r="E247" s="507"/>
      <c r="F247" s="507"/>
      <c r="G247" s="507"/>
      <c r="H247" s="507"/>
      <c r="I247" s="507"/>
      <c r="J247" s="507"/>
      <c r="K247" s="507" t="s">
        <v>453</v>
      </c>
      <c r="L247" s="507"/>
      <c r="M247" s="507"/>
      <c r="N247" s="507"/>
      <c r="O247" s="507"/>
      <c r="P247" s="507"/>
      <c r="Q247" s="507"/>
      <c r="R247" s="507"/>
      <c r="S247" s="507"/>
      <c r="T247" s="507"/>
      <c r="U247" s="507"/>
      <c r="V247" s="429" t="s">
        <v>558</v>
      </c>
    </row>
    <row r="248" spans="1:22" ht="81.75" customHeight="1">
      <c r="A248" s="507" t="s">
        <v>454</v>
      </c>
      <c r="B248" s="507"/>
      <c r="C248" s="507"/>
      <c r="D248" s="507"/>
      <c r="E248" s="507"/>
      <c r="F248" s="507"/>
      <c r="G248" s="507"/>
      <c r="H248" s="507"/>
      <c r="I248" s="507"/>
      <c r="J248" s="507"/>
      <c r="K248" s="507" t="s">
        <v>454</v>
      </c>
      <c r="L248" s="507"/>
      <c r="M248" s="507"/>
      <c r="N248" s="507"/>
      <c r="O248" s="507"/>
      <c r="P248" s="507"/>
      <c r="Q248" s="507"/>
      <c r="R248" s="507"/>
      <c r="S248" s="507"/>
      <c r="T248" s="507"/>
      <c r="U248" s="507"/>
      <c r="V248" s="429" t="s">
        <v>558</v>
      </c>
    </row>
    <row r="249" spans="1:22" ht="31.5" customHeight="1">
      <c r="A249" s="507" t="s">
        <v>455</v>
      </c>
      <c r="B249" s="507"/>
      <c r="C249" s="507"/>
      <c r="D249" s="507"/>
      <c r="E249" s="507"/>
      <c r="F249" s="507"/>
      <c r="G249" s="507"/>
      <c r="H249" s="507"/>
      <c r="I249" s="507"/>
      <c r="J249" s="507"/>
      <c r="K249" s="507" t="s">
        <v>455</v>
      </c>
      <c r="L249" s="507"/>
      <c r="M249" s="507"/>
      <c r="N249" s="507"/>
      <c r="O249" s="507"/>
      <c r="P249" s="507"/>
      <c r="Q249" s="507"/>
      <c r="R249" s="507"/>
      <c r="S249" s="507"/>
      <c r="T249" s="507"/>
      <c r="U249" s="507"/>
      <c r="V249" s="429" t="s">
        <v>558</v>
      </c>
    </row>
    <row r="250" spans="1:22" ht="31.5" customHeight="1">
      <c r="A250" s="507" t="s">
        <v>456</v>
      </c>
      <c r="B250" s="507"/>
      <c r="C250" s="507"/>
      <c r="D250" s="507"/>
      <c r="E250" s="507"/>
      <c r="F250" s="507"/>
      <c r="G250" s="507"/>
      <c r="H250" s="507"/>
      <c r="I250" s="507"/>
      <c r="J250" s="507"/>
      <c r="K250" s="507" t="s">
        <v>456</v>
      </c>
      <c r="L250" s="507"/>
      <c r="M250" s="507"/>
      <c r="N250" s="507"/>
      <c r="O250" s="507"/>
      <c r="P250" s="507"/>
      <c r="Q250" s="507"/>
      <c r="R250" s="507"/>
      <c r="S250" s="507"/>
      <c r="T250" s="507"/>
      <c r="U250" s="507"/>
      <c r="V250" s="429" t="s">
        <v>558</v>
      </c>
    </row>
    <row r="251" spans="1:22" ht="54.75" customHeight="1">
      <c r="A251" s="507" t="s">
        <v>457</v>
      </c>
      <c r="B251" s="507"/>
      <c r="C251" s="507"/>
      <c r="D251" s="507"/>
      <c r="E251" s="507"/>
      <c r="F251" s="507"/>
      <c r="G251" s="507"/>
      <c r="H251" s="507"/>
      <c r="I251" s="507"/>
      <c r="J251" s="507"/>
      <c r="K251" s="507" t="s">
        <v>597</v>
      </c>
      <c r="L251" s="507"/>
      <c r="M251" s="507"/>
      <c r="N251" s="507"/>
      <c r="O251" s="507"/>
      <c r="P251" s="507"/>
      <c r="Q251" s="507"/>
      <c r="R251" s="507"/>
      <c r="S251" s="507"/>
      <c r="T251" s="507"/>
      <c r="U251" s="507"/>
      <c r="V251" s="429" t="s">
        <v>561</v>
      </c>
    </row>
    <row r="252" spans="1:22" ht="31.5" customHeight="1">
      <c r="A252" s="507" t="s">
        <v>260</v>
      </c>
      <c r="B252" s="507"/>
      <c r="C252" s="507"/>
      <c r="D252" s="507"/>
      <c r="E252" s="507"/>
      <c r="F252" s="507"/>
      <c r="G252" s="507"/>
      <c r="H252" s="507"/>
      <c r="I252" s="507"/>
      <c r="J252" s="507"/>
      <c r="K252" s="516" t="s">
        <v>260</v>
      </c>
      <c r="L252" s="517"/>
      <c r="M252" s="517"/>
      <c r="N252" s="517"/>
      <c r="O252" s="517"/>
      <c r="P252" s="517"/>
      <c r="Q252" s="517"/>
      <c r="R252" s="517"/>
      <c r="S252" s="517"/>
      <c r="T252" s="517"/>
      <c r="U252" s="518"/>
      <c r="V252" s="429" t="s">
        <v>558</v>
      </c>
    </row>
    <row r="253" spans="1:22" ht="31.5" customHeight="1">
      <c r="A253" s="507" t="s">
        <v>458</v>
      </c>
      <c r="B253" s="507"/>
      <c r="C253" s="507"/>
      <c r="D253" s="507"/>
      <c r="E253" s="507"/>
      <c r="F253" s="507"/>
      <c r="G253" s="507"/>
      <c r="H253" s="507"/>
      <c r="I253" s="507"/>
      <c r="J253" s="507"/>
      <c r="K253" s="507" t="s">
        <v>458</v>
      </c>
      <c r="L253" s="507"/>
      <c r="M253" s="507"/>
      <c r="N253" s="507"/>
      <c r="O253" s="507"/>
      <c r="P253" s="507"/>
      <c r="Q253" s="507"/>
      <c r="R253" s="507"/>
      <c r="S253" s="507"/>
      <c r="T253" s="507"/>
      <c r="U253" s="507"/>
      <c r="V253" s="429" t="s">
        <v>558</v>
      </c>
    </row>
    <row r="254" spans="1:22" ht="31.5" customHeight="1">
      <c r="A254" s="507" t="s">
        <v>459</v>
      </c>
      <c r="B254" s="507"/>
      <c r="C254" s="507"/>
      <c r="D254" s="507"/>
      <c r="E254" s="507"/>
      <c r="F254" s="507"/>
      <c r="G254" s="507"/>
      <c r="H254" s="507"/>
      <c r="I254" s="507"/>
      <c r="J254" s="507"/>
      <c r="K254" s="507" t="s">
        <v>459</v>
      </c>
      <c r="L254" s="507"/>
      <c r="M254" s="507"/>
      <c r="N254" s="507"/>
      <c r="O254" s="507"/>
      <c r="P254" s="507"/>
      <c r="Q254" s="507"/>
      <c r="R254" s="507"/>
      <c r="S254" s="507"/>
      <c r="T254" s="507"/>
      <c r="U254" s="507"/>
      <c r="V254" s="429" t="s">
        <v>558</v>
      </c>
    </row>
    <row r="255" spans="1:22" ht="31.5" customHeight="1">
      <c r="A255" s="507" t="s">
        <v>261</v>
      </c>
      <c r="B255" s="507"/>
      <c r="C255" s="507"/>
      <c r="D255" s="507"/>
      <c r="E255" s="507"/>
      <c r="F255" s="507"/>
      <c r="G255" s="507"/>
      <c r="H255" s="507"/>
      <c r="I255" s="507"/>
      <c r="J255" s="507"/>
      <c r="K255" s="507" t="s">
        <v>261</v>
      </c>
      <c r="L255" s="507"/>
      <c r="M255" s="507"/>
      <c r="N255" s="507"/>
      <c r="O255" s="507"/>
      <c r="P255" s="507"/>
      <c r="Q255" s="507"/>
      <c r="R255" s="507"/>
      <c r="S255" s="507"/>
      <c r="T255" s="507"/>
      <c r="U255" s="507"/>
      <c r="V255" s="429" t="s">
        <v>558</v>
      </c>
    </row>
    <row r="256" spans="1:22" ht="31.5" customHeight="1">
      <c r="A256" s="507" t="s">
        <v>460</v>
      </c>
      <c r="B256" s="507"/>
      <c r="C256" s="507"/>
      <c r="D256" s="507"/>
      <c r="E256" s="507"/>
      <c r="F256" s="507"/>
      <c r="G256" s="507"/>
      <c r="H256" s="507"/>
      <c r="I256" s="507"/>
      <c r="J256" s="507"/>
      <c r="K256" s="507" t="s">
        <v>598</v>
      </c>
      <c r="L256" s="507"/>
      <c r="M256" s="507"/>
      <c r="N256" s="507"/>
      <c r="O256" s="507"/>
      <c r="P256" s="507"/>
      <c r="Q256" s="507"/>
      <c r="R256" s="507"/>
      <c r="S256" s="507"/>
      <c r="T256" s="507"/>
      <c r="U256" s="507"/>
      <c r="V256" s="429" t="s">
        <v>561</v>
      </c>
    </row>
    <row r="257" spans="1:22" ht="60" customHeight="1">
      <c r="A257" s="507" t="s">
        <v>461</v>
      </c>
      <c r="B257" s="507"/>
      <c r="C257" s="507"/>
      <c r="D257" s="507"/>
      <c r="E257" s="507"/>
      <c r="F257" s="507"/>
      <c r="G257" s="507"/>
      <c r="H257" s="507"/>
      <c r="I257" s="507"/>
      <c r="J257" s="507"/>
      <c r="K257" s="507" t="s">
        <v>599</v>
      </c>
      <c r="L257" s="507"/>
      <c r="M257" s="507"/>
      <c r="N257" s="507"/>
      <c r="O257" s="507"/>
      <c r="P257" s="507"/>
      <c r="Q257" s="507"/>
      <c r="R257" s="507"/>
      <c r="S257" s="507"/>
      <c r="T257" s="507"/>
      <c r="U257" s="507"/>
      <c r="V257" s="429" t="s">
        <v>561</v>
      </c>
    </row>
    <row r="258" spans="1:22" ht="54" customHeight="1">
      <c r="A258" s="507" t="s">
        <v>462</v>
      </c>
      <c r="B258" s="507"/>
      <c r="C258" s="507"/>
      <c r="D258" s="507"/>
      <c r="E258" s="507"/>
      <c r="F258" s="507"/>
      <c r="G258" s="507"/>
      <c r="H258" s="507"/>
      <c r="I258" s="507"/>
      <c r="J258" s="507"/>
      <c r="K258" s="507" t="s">
        <v>462</v>
      </c>
      <c r="L258" s="507"/>
      <c r="M258" s="507"/>
      <c r="N258" s="507"/>
      <c r="O258" s="507"/>
      <c r="P258" s="507"/>
      <c r="Q258" s="507"/>
      <c r="R258" s="507"/>
      <c r="S258" s="507"/>
      <c r="T258" s="507"/>
      <c r="U258" s="507"/>
      <c r="V258" s="429" t="s">
        <v>558</v>
      </c>
    </row>
    <row r="259" spans="1:22" ht="57.75" customHeight="1">
      <c r="A259" s="507" t="s">
        <v>463</v>
      </c>
      <c r="B259" s="507"/>
      <c r="C259" s="507"/>
      <c r="D259" s="507"/>
      <c r="E259" s="507"/>
      <c r="F259" s="507"/>
      <c r="G259" s="507"/>
      <c r="H259" s="507"/>
      <c r="I259" s="507"/>
      <c r="J259" s="507"/>
      <c r="K259" s="507" t="s">
        <v>557</v>
      </c>
      <c r="L259" s="507"/>
      <c r="M259" s="507"/>
      <c r="N259" s="507"/>
      <c r="O259" s="507"/>
      <c r="P259" s="507"/>
      <c r="Q259" s="507"/>
      <c r="R259" s="507"/>
      <c r="S259" s="507"/>
      <c r="T259" s="507"/>
      <c r="U259" s="507"/>
      <c r="V259" s="429" t="s">
        <v>558</v>
      </c>
    </row>
    <row r="260" spans="1:22" ht="42.75" customHeight="1">
      <c r="K260" s="524"/>
      <c r="L260" s="524"/>
      <c r="M260" s="524"/>
      <c r="N260" s="524"/>
      <c r="O260" s="524"/>
      <c r="P260" s="524"/>
      <c r="Q260" s="524"/>
      <c r="R260" s="524"/>
      <c r="S260" s="524"/>
      <c r="T260" s="524"/>
    </row>
  </sheetData>
  <mergeCells count="586">
    <mergeCell ref="A49:J49"/>
    <mergeCell ref="A50:J50"/>
    <mergeCell ref="A51:J51"/>
    <mergeCell ref="A52:J52"/>
    <mergeCell ref="A53:J53"/>
    <mergeCell ref="N120:P120"/>
    <mergeCell ref="Q120:U120"/>
    <mergeCell ref="N117:U117"/>
    <mergeCell ref="N118:U118"/>
    <mergeCell ref="D120:J120"/>
    <mergeCell ref="A86:J86"/>
    <mergeCell ref="A87:J87"/>
    <mergeCell ref="A85:J85"/>
    <mergeCell ref="A65:J65"/>
    <mergeCell ref="K66:U66"/>
    <mergeCell ref="A76:J76"/>
    <mergeCell ref="A77:J77"/>
    <mergeCell ref="A78:J78"/>
    <mergeCell ref="A79:J79"/>
    <mergeCell ref="A80:J80"/>
    <mergeCell ref="A81:J81"/>
    <mergeCell ref="A70:J70"/>
    <mergeCell ref="A71:J71"/>
    <mergeCell ref="A72:J72"/>
    <mergeCell ref="A40:J40"/>
    <mergeCell ref="A41:J41"/>
    <mergeCell ref="A42:J42"/>
    <mergeCell ref="A43:J43"/>
    <mergeCell ref="A44:J44"/>
    <mergeCell ref="A45:J45"/>
    <mergeCell ref="A46:J46"/>
    <mergeCell ref="A47:J47"/>
    <mergeCell ref="A48:J48"/>
    <mergeCell ref="A1:V1"/>
    <mergeCell ref="K22:U22"/>
    <mergeCell ref="K23:U23"/>
    <mergeCell ref="K24:U24"/>
    <mergeCell ref="A60:J60"/>
    <mergeCell ref="A61:J61"/>
    <mergeCell ref="A62:J62"/>
    <mergeCell ref="A63:J63"/>
    <mergeCell ref="A64:J64"/>
    <mergeCell ref="A17:J17"/>
    <mergeCell ref="A19:J19"/>
    <mergeCell ref="K21:U21"/>
    <mergeCell ref="A12:J12"/>
    <mergeCell ref="A13:J13"/>
    <mergeCell ref="A3:J3"/>
    <mergeCell ref="A4:J4"/>
    <mergeCell ref="A6:J6"/>
    <mergeCell ref="A7:J7"/>
    <mergeCell ref="A8:J8"/>
    <mergeCell ref="A9:J9"/>
    <mergeCell ref="A10:J10"/>
    <mergeCell ref="A11:J11"/>
    <mergeCell ref="A21:J21"/>
    <mergeCell ref="A22:J22"/>
    <mergeCell ref="A23:J23"/>
    <mergeCell ref="A24:J24"/>
    <mergeCell ref="A25:J25"/>
    <mergeCell ref="A15:J15"/>
    <mergeCell ref="A16:J16"/>
    <mergeCell ref="A18:J18"/>
    <mergeCell ref="A20:J20"/>
    <mergeCell ref="A14:J14"/>
    <mergeCell ref="A69:J69"/>
    <mergeCell ref="A57:J57"/>
    <mergeCell ref="A58:J58"/>
    <mergeCell ref="A59:J59"/>
    <mergeCell ref="A66:J66"/>
    <mergeCell ref="A67:J67"/>
    <mergeCell ref="A68:J68"/>
    <mergeCell ref="A54:J54"/>
    <mergeCell ref="A55:J55"/>
    <mergeCell ref="A56:J56"/>
    <mergeCell ref="D39:J39"/>
    <mergeCell ref="A39:C39"/>
    <mergeCell ref="A34:C34"/>
    <mergeCell ref="A38:C38"/>
    <mergeCell ref="D37:J37"/>
    <mergeCell ref="D34:J34"/>
    <mergeCell ref="A73:J73"/>
    <mergeCell ref="A74:J74"/>
    <mergeCell ref="A75:J75"/>
    <mergeCell ref="A122:J122"/>
    <mergeCell ref="A123:J123"/>
    <mergeCell ref="A124:J124"/>
    <mergeCell ref="A125:J125"/>
    <mergeCell ref="D118:J118"/>
    <mergeCell ref="D119:J119"/>
    <mergeCell ref="E110:J110"/>
    <mergeCell ref="E111:J111"/>
    <mergeCell ref="D112:J112"/>
    <mergeCell ref="D113:J113"/>
    <mergeCell ref="D121:J121"/>
    <mergeCell ref="A82:J82"/>
    <mergeCell ref="A95:J95"/>
    <mergeCell ref="A98:J98"/>
    <mergeCell ref="A99:J99"/>
    <mergeCell ref="A89:J89"/>
    <mergeCell ref="A90:J90"/>
    <mergeCell ref="A91:J91"/>
    <mergeCell ref="A92:J92"/>
    <mergeCell ref="A93:J93"/>
    <mergeCell ref="A88:J88"/>
    <mergeCell ref="A133:J133"/>
    <mergeCell ref="A134:J134"/>
    <mergeCell ref="A135:J135"/>
    <mergeCell ref="A136:J136"/>
    <mergeCell ref="A137:J137"/>
    <mergeCell ref="A138:J138"/>
    <mergeCell ref="A126:J126"/>
    <mergeCell ref="A128:J128"/>
    <mergeCell ref="A129:J129"/>
    <mergeCell ref="A130:J130"/>
    <mergeCell ref="A131:J131"/>
    <mergeCell ref="A132:J132"/>
    <mergeCell ref="A127:J127"/>
    <mergeCell ref="A145:J145"/>
    <mergeCell ref="A146:J146"/>
    <mergeCell ref="A147:J147"/>
    <mergeCell ref="A148:J148"/>
    <mergeCell ref="A149:J149"/>
    <mergeCell ref="A150:J150"/>
    <mergeCell ref="A139:J139"/>
    <mergeCell ref="A140:J140"/>
    <mergeCell ref="A141:J141"/>
    <mergeCell ref="A142:J142"/>
    <mergeCell ref="A143:J143"/>
    <mergeCell ref="A144:J144"/>
    <mergeCell ref="A157:J157"/>
    <mergeCell ref="A158:J158"/>
    <mergeCell ref="A159:J159"/>
    <mergeCell ref="A160:J160"/>
    <mergeCell ref="A161:J161"/>
    <mergeCell ref="A162:J162"/>
    <mergeCell ref="A151:J151"/>
    <mergeCell ref="A152:J152"/>
    <mergeCell ref="A153:J153"/>
    <mergeCell ref="A154:J154"/>
    <mergeCell ref="A155:J155"/>
    <mergeCell ref="A156:J156"/>
    <mergeCell ref="A169:J169"/>
    <mergeCell ref="A170:J170"/>
    <mergeCell ref="A171:J171"/>
    <mergeCell ref="A172:J172"/>
    <mergeCell ref="A173:J173"/>
    <mergeCell ref="A174:J174"/>
    <mergeCell ref="A163:J163"/>
    <mergeCell ref="A164:J164"/>
    <mergeCell ref="A165:J165"/>
    <mergeCell ref="A166:J166"/>
    <mergeCell ref="A167:J167"/>
    <mergeCell ref="A168:J168"/>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95:J195"/>
    <mergeCell ref="A196:J196"/>
    <mergeCell ref="A197:J197"/>
    <mergeCell ref="A198:J198"/>
    <mergeCell ref="A199:J199"/>
    <mergeCell ref="A200:J200"/>
    <mergeCell ref="A187:J187"/>
    <mergeCell ref="A188:J188"/>
    <mergeCell ref="A189:J189"/>
    <mergeCell ref="A190:J190"/>
    <mergeCell ref="A191:J191"/>
    <mergeCell ref="A192:J192"/>
    <mergeCell ref="A193:J193"/>
    <mergeCell ref="A194:J194"/>
    <mergeCell ref="A207:J207"/>
    <mergeCell ref="A208:J208"/>
    <mergeCell ref="A209:J209"/>
    <mergeCell ref="A210:J210"/>
    <mergeCell ref="A211:J211"/>
    <mergeCell ref="A212:J212"/>
    <mergeCell ref="A201:J201"/>
    <mergeCell ref="A202:J202"/>
    <mergeCell ref="A203:J203"/>
    <mergeCell ref="A204:J204"/>
    <mergeCell ref="A205:J205"/>
    <mergeCell ref="A206:J206"/>
    <mergeCell ref="A219:J219"/>
    <mergeCell ref="A220:J220"/>
    <mergeCell ref="A221:J221"/>
    <mergeCell ref="A222:J222"/>
    <mergeCell ref="A223:J223"/>
    <mergeCell ref="A213:J213"/>
    <mergeCell ref="A214:J214"/>
    <mergeCell ref="A215:J215"/>
    <mergeCell ref="A216:J216"/>
    <mergeCell ref="A217:J217"/>
    <mergeCell ref="A218:J218"/>
    <mergeCell ref="A224:J224"/>
    <mergeCell ref="A225:J225"/>
    <mergeCell ref="A232:J232"/>
    <mergeCell ref="A233:J233"/>
    <mergeCell ref="A234:J234"/>
    <mergeCell ref="A235:J235"/>
    <mergeCell ref="A236:J236"/>
    <mergeCell ref="A237:J237"/>
    <mergeCell ref="A226:J226"/>
    <mergeCell ref="A227:J227"/>
    <mergeCell ref="A228:J228"/>
    <mergeCell ref="A229:J229"/>
    <mergeCell ref="A230:J230"/>
    <mergeCell ref="A231:J231"/>
    <mergeCell ref="A243:J243"/>
    <mergeCell ref="A244:J244"/>
    <mergeCell ref="A245:J245"/>
    <mergeCell ref="A246:J246"/>
    <mergeCell ref="A247:J247"/>
    <mergeCell ref="A238:J238"/>
    <mergeCell ref="A239:J239"/>
    <mergeCell ref="A240:J240"/>
    <mergeCell ref="A241:J241"/>
    <mergeCell ref="A242:J242"/>
    <mergeCell ref="K8:U8"/>
    <mergeCell ref="K9:U9"/>
    <mergeCell ref="K10:U10"/>
    <mergeCell ref="K170:U170"/>
    <mergeCell ref="K171:U171"/>
    <mergeCell ref="K172:U172"/>
    <mergeCell ref="K173:U173"/>
    <mergeCell ref="K166:U166"/>
    <mergeCell ref="K167:U167"/>
    <mergeCell ref="K169:U169"/>
    <mergeCell ref="K165:U165"/>
    <mergeCell ref="K81:U81"/>
    <mergeCell ref="K82:U82"/>
    <mergeCell ref="K83:U83"/>
    <mergeCell ref="K92:U92"/>
    <mergeCell ref="K93:U93"/>
    <mergeCell ref="K94:U94"/>
    <mergeCell ref="K95:U95"/>
    <mergeCell ref="K88:U88"/>
    <mergeCell ref="K89:U89"/>
    <mergeCell ref="K90:U90"/>
    <mergeCell ref="K91:U91"/>
    <mergeCell ref="K132:U132"/>
    <mergeCell ref="K133:U133"/>
    <mergeCell ref="K49:L49"/>
    <mergeCell ref="K46:L46"/>
    <mergeCell ref="K47:L47"/>
    <mergeCell ref="M46:U46"/>
    <mergeCell ref="M47:U47"/>
    <mergeCell ref="K34:L34"/>
    <mergeCell ref="K36:L36"/>
    <mergeCell ref="K33:L33"/>
    <mergeCell ref="M32:U32"/>
    <mergeCell ref="M35:U35"/>
    <mergeCell ref="M37:U37"/>
    <mergeCell ref="M44:U44"/>
    <mergeCell ref="M45:U45"/>
    <mergeCell ref="M38:U38"/>
    <mergeCell ref="K42:L42"/>
    <mergeCell ref="K78:U78"/>
    <mergeCell ref="K79:U79"/>
    <mergeCell ref="K80:U80"/>
    <mergeCell ref="O110:U110"/>
    <mergeCell ref="O111:U111"/>
    <mergeCell ref="K104:U104"/>
    <mergeCell ref="K102:U102"/>
    <mergeCell ref="K103:U103"/>
    <mergeCell ref="K96:U96"/>
    <mergeCell ref="K97:U97"/>
    <mergeCell ref="K98:U98"/>
    <mergeCell ref="K99:U99"/>
    <mergeCell ref="K85:U85"/>
    <mergeCell ref="K86:U86"/>
    <mergeCell ref="K87:U87"/>
    <mergeCell ref="P107:R107"/>
    <mergeCell ref="S107:T107"/>
    <mergeCell ref="N108:O108"/>
    <mergeCell ref="P108:R108"/>
    <mergeCell ref="S108:T108"/>
    <mergeCell ref="K105:K106"/>
    <mergeCell ref="K100:U100"/>
    <mergeCell ref="N109:R109"/>
    <mergeCell ref="S109:U109"/>
    <mergeCell ref="K148:U148"/>
    <mergeCell ref="K149:U149"/>
    <mergeCell ref="K150:U150"/>
    <mergeCell ref="K151:U151"/>
    <mergeCell ref="K152:U152"/>
    <mergeCell ref="K127:U127"/>
    <mergeCell ref="K128:U128"/>
    <mergeCell ref="K138:U138"/>
    <mergeCell ref="K139:U139"/>
    <mergeCell ref="K140:U140"/>
    <mergeCell ref="K147:U147"/>
    <mergeCell ref="K146:U146"/>
    <mergeCell ref="K141:U141"/>
    <mergeCell ref="K142:U142"/>
    <mergeCell ref="K143:U143"/>
    <mergeCell ref="K134:U134"/>
    <mergeCell ref="K144:U144"/>
    <mergeCell ref="K145:U145"/>
    <mergeCell ref="K135:U135"/>
    <mergeCell ref="K136:U136"/>
    <mergeCell ref="K137:U137"/>
    <mergeCell ref="K129:U129"/>
    <mergeCell ref="K130:U130"/>
    <mergeCell ref="K131:U131"/>
    <mergeCell ref="K161:U161"/>
    <mergeCell ref="K162:U162"/>
    <mergeCell ref="K163:U163"/>
    <mergeCell ref="K164:U164"/>
    <mergeCell ref="K153:U153"/>
    <mergeCell ref="K154:U154"/>
    <mergeCell ref="K155:U155"/>
    <mergeCell ref="K180:U180"/>
    <mergeCell ref="K181:U181"/>
    <mergeCell ref="K156:U156"/>
    <mergeCell ref="K157:U157"/>
    <mergeCell ref="K158:U158"/>
    <mergeCell ref="K168:U168"/>
    <mergeCell ref="K159:U159"/>
    <mergeCell ref="K160:U160"/>
    <mergeCell ref="K182:U182"/>
    <mergeCell ref="K183:U183"/>
    <mergeCell ref="K174:U174"/>
    <mergeCell ref="K175:U175"/>
    <mergeCell ref="K176:U176"/>
    <mergeCell ref="K177:U177"/>
    <mergeCell ref="K178:U178"/>
    <mergeCell ref="K179:U179"/>
    <mergeCell ref="K192:U192"/>
    <mergeCell ref="K184:U184"/>
    <mergeCell ref="K185:U185"/>
    <mergeCell ref="K193:U193"/>
    <mergeCell ref="K194:U194"/>
    <mergeCell ref="K186:U186"/>
    <mergeCell ref="K187:U187"/>
    <mergeCell ref="K188:U188"/>
    <mergeCell ref="K189:U189"/>
    <mergeCell ref="K190:U190"/>
    <mergeCell ref="K191:U191"/>
    <mergeCell ref="K211:U211"/>
    <mergeCell ref="K195:U195"/>
    <mergeCell ref="K255:U255"/>
    <mergeCell ref="K256:U256"/>
    <mergeCell ref="K260:T260"/>
    <mergeCell ref="K257:U257"/>
    <mergeCell ref="K258:U258"/>
    <mergeCell ref="K259:U259"/>
    <mergeCell ref="A251:J251"/>
    <mergeCell ref="A259:J259"/>
    <mergeCell ref="A248:J248"/>
    <mergeCell ref="A256:J256"/>
    <mergeCell ref="A257:J257"/>
    <mergeCell ref="A258:J258"/>
    <mergeCell ref="A249:J249"/>
    <mergeCell ref="K248:U248"/>
    <mergeCell ref="A254:J254"/>
    <mergeCell ref="K249:U249"/>
    <mergeCell ref="A255:J255"/>
    <mergeCell ref="K250:U250"/>
    <mergeCell ref="A250:J250"/>
    <mergeCell ref="K251:U251"/>
    <mergeCell ref="K252:U252"/>
    <mergeCell ref="K253:U253"/>
    <mergeCell ref="K254:U254"/>
    <mergeCell ref="K57:U57"/>
    <mergeCell ref="K58:U58"/>
    <mergeCell ref="K44:L44"/>
    <mergeCell ref="K45:L45"/>
    <mergeCell ref="K40:L40"/>
    <mergeCell ref="K43:L43"/>
    <mergeCell ref="K41:L41"/>
    <mergeCell ref="K75:U75"/>
    <mergeCell ref="K76:U76"/>
    <mergeCell ref="K53:L53"/>
    <mergeCell ref="M42:U42"/>
    <mergeCell ref="M40:U40"/>
    <mergeCell ref="M43:U43"/>
    <mergeCell ref="K71:U71"/>
    <mergeCell ref="K72:U72"/>
    <mergeCell ref="K73:U73"/>
    <mergeCell ref="K74:U74"/>
    <mergeCell ref="K63:U63"/>
    <mergeCell ref="K64:U64"/>
    <mergeCell ref="K65:U65"/>
    <mergeCell ref="K67:U67"/>
    <mergeCell ref="K68:U68"/>
    <mergeCell ref="K69:U69"/>
    <mergeCell ref="K70:U70"/>
    <mergeCell ref="K77:U77"/>
    <mergeCell ref="A83:J83"/>
    <mergeCell ref="A84:J84"/>
    <mergeCell ref="M48:U48"/>
    <mergeCell ref="M49:U49"/>
    <mergeCell ref="M39:U39"/>
    <mergeCell ref="M50:U50"/>
    <mergeCell ref="M51:U51"/>
    <mergeCell ref="M52:U52"/>
    <mergeCell ref="K39:L39"/>
    <mergeCell ref="K50:L50"/>
    <mergeCell ref="K51:L51"/>
    <mergeCell ref="K84:U84"/>
    <mergeCell ref="K59:U59"/>
    <mergeCell ref="K60:U60"/>
    <mergeCell ref="K61:U61"/>
    <mergeCell ref="K62:U62"/>
    <mergeCell ref="K54:U54"/>
    <mergeCell ref="K55:U55"/>
    <mergeCell ref="K56:U56"/>
    <mergeCell ref="M53:U53"/>
    <mergeCell ref="K48:L48"/>
    <mergeCell ref="M41:U41"/>
    <mergeCell ref="K52:L52"/>
    <mergeCell ref="A94:J94"/>
    <mergeCell ref="A96:J96"/>
    <mergeCell ref="A97:J97"/>
    <mergeCell ref="H107:I107"/>
    <mergeCell ref="D108:E108"/>
    <mergeCell ref="F108:G108"/>
    <mergeCell ref="H108:I108"/>
    <mergeCell ref="D109:G109"/>
    <mergeCell ref="H109:J109"/>
    <mergeCell ref="A100:J100"/>
    <mergeCell ref="A101:J101"/>
    <mergeCell ref="A105:A106"/>
    <mergeCell ref="B105:B106"/>
    <mergeCell ref="C105:C106"/>
    <mergeCell ref="D105:J105"/>
    <mergeCell ref="D106:E106"/>
    <mergeCell ref="F106:G106"/>
    <mergeCell ref="H106:I106"/>
    <mergeCell ref="D107:E107"/>
    <mergeCell ref="F107:G107"/>
    <mergeCell ref="A102:J102"/>
    <mergeCell ref="A103:J103"/>
    <mergeCell ref="A104:J104"/>
    <mergeCell ref="A252:J252"/>
    <mergeCell ref="A253:J253"/>
    <mergeCell ref="N119:U119"/>
    <mergeCell ref="N112:U112"/>
    <mergeCell ref="N113:U113"/>
    <mergeCell ref="O114:Q114"/>
    <mergeCell ref="R114:S114"/>
    <mergeCell ref="T114:U114"/>
    <mergeCell ref="N115:U115"/>
    <mergeCell ref="E114:F114"/>
    <mergeCell ref="G114:H114"/>
    <mergeCell ref="I114:J114"/>
    <mergeCell ref="D115:J115"/>
    <mergeCell ref="D116:J116"/>
    <mergeCell ref="D117:J117"/>
    <mergeCell ref="K247:U247"/>
    <mergeCell ref="K241:U241"/>
    <mergeCell ref="K219:U219"/>
    <mergeCell ref="K242:U242"/>
    <mergeCell ref="K243:U243"/>
    <mergeCell ref="K245:U245"/>
    <mergeCell ref="K246:U246"/>
    <mergeCell ref="K212:U212"/>
    <mergeCell ref="K214:U214"/>
    <mergeCell ref="K244:U244"/>
    <mergeCell ref="K210:U210"/>
    <mergeCell ref="K196:U196"/>
    <mergeCell ref="K197:U197"/>
    <mergeCell ref="K198:U198"/>
    <mergeCell ref="K199:U199"/>
    <mergeCell ref="K237:U237"/>
    <mergeCell ref="K238:U238"/>
    <mergeCell ref="K231:U231"/>
    <mergeCell ref="K232:U232"/>
    <mergeCell ref="K233:U233"/>
    <mergeCell ref="K221:U221"/>
    <mergeCell ref="K222:U222"/>
    <mergeCell ref="K229:U229"/>
    <mergeCell ref="K230:U230"/>
    <mergeCell ref="K226:U226"/>
    <mergeCell ref="K227:U227"/>
    <mergeCell ref="K218:U218"/>
    <mergeCell ref="K213:U213"/>
    <mergeCell ref="K217:U217"/>
    <mergeCell ref="K240:U240"/>
    <mergeCell ref="K239:U239"/>
    <mergeCell ref="K236:U236"/>
    <mergeCell ref="K215:U215"/>
    <mergeCell ref="K101:U101"/>
    <mergeCell ref="L105:L106"/>
    <mergeCell ref="M105:M106"/>
    <mergeCell ref="N105:U105"/>
    <mergeCell ref="N106:O106"/>
    <mergeCell ref="P106:R106"/>
    <mergeCell ref="S106:T106"/>
    <mergeCell ref="K124:U124"/>
    <mergeCell ref="K125:U125"/>
    <mergeCell ref="N107:O107"/>
    <mergeCell ref="K126:U126"/>
    <mergeCell ref="N116:U116"/>
    <mergeCell ref="N121:P121"/>
    <mergeCell ref="Q121:U121"/>
    <mergeCell ref="K122:U122"/>
    <mergeCell ref="K123:U123"/>
    <mergeCell ref="K228:U228"/>
    <mergeCell ref="K234:U234"/>
    <mergeCell ref="K235:U235"/>
    <mergeCell ref="K216:U216"/>
    <mergeCell ref="K220:U220"/>
    <mergeCell ref="K223:U223"/>
    <mergeCell ref="K224:U224"/>
    <mergeCell ref="K225:U225"/>
    <mergeCell ref="K203:U203"/>
    <mergeCell ref="K200:U200"/>
    <mergeCell ref="K201:U201"/>
    <mergeCell ref="K202:U202"/>
    <mergeCell ref="K204:U204"/>
    <mergeCell ref="K205:U205"/>
    <mergeCell ref="K206:U206"/>
    <mergeCell ref="K207:U207"/>
    <mergeCell ref="K208:U208"/>
    <mergeCell ref="K209:U209"/>
    <mergeCell ref="A2:J2"/>
    <mergeCell ref="A27:C27"/>
    <mergeCell ref="D27:J27"/>
    <mergeCell ref="K27:L27"/>
    <mergeCell ref="D26:J26"/>
    <mergeCell ref="D28:J28"/>
    <mergeCell ref="D29:J29"/>
    <mergeCell ref="D30:J30"/>
    <mergeCell ref="D31:J31"/>
    <mergeCell ref="A31:C31"/>
    <mergeCell ref="A26:C26"/>
    <mergeCell ref="A28:C28"/>
    <mergeCell ref="A29:C29"/>
    <mergeCell ref="A30:C30"/>
    <mergeCell ref="K18:U18"/>
    <mergeCell ref="K19:U19"/>
    <mergeCell ref="K26:L26"/>
    <mergeCell ref="K5:U5"/>
    <mergeCell ref="A5:J5"/>
    <mergeCell ref="M28:U28"/>
    <mergeCell ref="M29:U29"/>
    <mergeCell ref="M30:U30"/>
    <mergeCell ref="M31:U31"/>
    <mergeCell ref="K28:L28"/>
    <mergeCell ref="K25:U25"/>
    <mergeCell ref="M34:U34"/>
    <mergeCell ref="M36:U36"/>
    <mergeCell ref="M33:U33"/>
    <mergeCell ref="K32:L32"/>
    <mergeCell ref="K35:L35"/>
    <mergeCell ref="K37:L37"/>
    <mergeCell ref="K38:L38"/>
    <mergeCell ref="K29:L29"/>
    <mergeCell ref="K30:L30"/>
    <mergeCell ref="K31:L31"/>
    <mergeCell ref="M27:U27"/>
    <mergeCell ref="K2:U2"/>
    <mergeCell ref="A36:C36"/>
    <mergeCell ref="A33:C33"/>
    <mergeCell ref="A32:C32"/>
    <mergeCell ref="A35:C35"/>
    <mergeCell ref="A37:C37"/>
    <mergeCell ref="D36:J36"/>
    <mergeCell ref="D38:J38"/>
    <mergeCell ref="M26:U26"/>
    <mergeCell ref="D33:J33"/>
    <mergeCell ref="D32:J32"/>
    <mergeCell ref="D35:J35"/>
    <mergeCell ref="K12:U12"/>
    <mergeCell ref="K14:U14"/>
    <mergeCell ref="K15:U15"/>
    <mergeCell ref="K16:U16"/>
    <mergeCell ref="K17:U17"/>
    <mergeCell ref="K11:U11"/>
    <mergeCell ref="K13:U13"/>
    <mergeCell ref="K3:U3"/>
    <mergeCell ref="K4:U4"/>
    <mergeCell ref="K6:U6"/>
    <mergeCell ref="K7:U7"/>
    <mergeCell ref="K20:U20"/>
  </mergeCells>
  <printOptions horizontalCentered="1"/>
  <pageMargins left="0.2" right="0.2"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zoomScale="120" zoomScaleNormal="120" workbookViewId="0">
      <selection activeCell="A41" sqref="A41"/>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50</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89"/>
      <c r="AE5" s="89"/>
      <c r="AF5" s="89"/>
      <c r="AG5" s="4"/>
      <c r="AH5" s="85"/>
      <c r="AI5" s="85"/>
      <c r="AJ5" s="4"/>
      <c r="AK5" s="86"/>
      <c r="AL5" s="86"/>
      <c r="AM5" s="86"/>
      <c r="AN5" s="86"/>
      <c r="AO5" s="4"/>
      <c r="AP5" s="4"/>
      <c r="AQ5" s="8"/>
      <c r="AR5" s="8"/>
      <c r="AS5" s="8"/>
      <c r="AT5" s="8"/>
      <c r="AU5" s="8"/>
      <c r="AV5" s="8"/>
    </row>
    <row r="6" spans="1:48" ht="15.75">
      <c r="A6" s="6"/>
      <c r="B6" s="2"/>
      <c r="C6" s="87"/>
      <c r="D6" s="2"/>
      <c r="E6" s="2"/>
      <c r="F6" s="2"/>
      <c r="G6" s="2"/>
      <c r="H6" s="448" t="s">
        <v>51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8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52</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90"/>
      <c r="AI8" s="2"/>
      <c r="AJ8" s="2"/>
      <c r="AK8" s="2"/>
      <c r="AL8" s="2"/>
      <c r="AM8" s="2"/>
      <c r="AN8" s="2"/>
      <c r="AO8" s="2"/>
      <c r="AP8" s="2"/>
      <c r="AQ8" s="2"/>
      <c r="AR8" s="2"/>
      <c r="AS8" s="2"/>
      <c r="AT8" s="2"/>
      <c r="AU8" s="2"/>
      <c r="AV8" s="2"/>
    </row>
    <row r="9" spans="1:48" ht="20.25" customHeight="1">
      <c r="A9" s="454" t="s">
        <v>53</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54</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87"/>
      <c r="D11" s="17"/>
      <c r="E11" s="17"/>
      <c r="F11" s="17"/>
      <c r="G11" s="17"/>
      <c r="H11" s="17"/>
      <c r="I11" s="18"/>
      <c r="J11" s="98"/>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87"/>
      <c r="D12" s="2"/>
      <c r="E12" s="2"/>
      <c r="F12" s="2"/>
      <c r="G12" s="2"/>
      <c r="H12" s="2"/>
      <c r="I12" s="11"/>
      <c r="J12" s="87"/>
      <c r="K12" s="11"/>
      <c r="L12" s="21"/>
      <c r="M12" s="21"/>
      <c r="N12" s="88"/>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93" t="s">
        <v>3</v>
      </c>
      <c r="K14" s="94" t="s">
        <v>4</v>
      </c>
      <c r="L14" s="94" t="s">
        <v>5</v>
      </c>
      <c r="M14" s="468" t="s">
        <v>6</v>
      </c>
      <c r="N14" s="469"/>
      <c r="O14" s="15"/>
      <c r="P14" s="96"/>
      <c r="Q14" s="96"/>
      <c r="R14" s="87"/>
      <c r="S14" s="87"/>
      <c r="T14" s="87"/>
      <c r="U14" s="87"/>
      <c r="V14" s="87"/>
      <c r="W14" s="87"/>
      <c r="X14" s="87"/>
      <c r="Y14" s="87"/>
      <c r="Z14" s="87"/>
      <c r="AA14" s="87"/>
      <c r="AB14" s="87"/>
      <c r="AC14" s="87"/>
      <c r="AD14" s="87"/>
      <c r="AE14" s="87"/>
      <c r="AF14" s="87"/>
      <c r="AG14" s="90"/>
      <c r="AH14" s="90"/>
      <c r="AI14" s="91"/>
      <c r="AJ14" s="91"/>
      <c r="AK14" s="91"/>
      <c r="AL14" s="91"/>
      <c r="AM14" s="92"/>
      <c r="AN14" s="92"/>
      <c r="AO14" s="92"/>
      <c r="AP14" s="92"/>
      <c r="AQ14" s="92"/>
      <c r="AR14" s="92"/>
      <c r="AS14" s="92"/>
      <c r="AT14" s="92"/>
      <c r="AU14" s="92"/>
      <c r="AV14" s="92"/>
    </row>
    <row r="15" spans="1:48" ht="15" customHeight="1">
      <c r="A15" s="23" t="s">
        <v>7</v>
      </c>
      <c r="B15" s="470" t="s">
        <v>8</v>
      </c>
      <c r="C15" s="467"/>
      <c r="D15" s="467"/>
      <c r="E15" s="467"/>
      <c r="F15" s="467"/>
      <c r="G15" s="467"/>
      <c r="H15" s="467"/>
      <c r="I15" s="467"/>
      <c r="J15" s="9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29</v>
      </c>
      <c r="C16" s="440"/>
      <c r="D16" s="440"/>
      <c r="E16" s="440"/>
      <c r="F16" s="440"/>
      <c r="G16" s="440"/>
      <c r="H16" s="440"/>
      <c r="I16" s="441"/>
      <c r="J16" s="26" t="s">
        <v>32</v>
      </c>
      <c r="K16" s="45">
        <v>740</v>
      </c>
      <c r="L16" s="56">
        <f>2650/1.1</f>
        <v>2409.090909090909</v>
      </c>
      <c r="M16" s="442">
        <f>K16*L16</f>
        <v>1782727.2727272727</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39</v>
      </c>
      <c r="C17" s="440"/>
      <c r="D17" s="440"/>
      <c r="E17" s="440"/>
      <c r="F17" s="440"/>
      <c r="G17" s="440"/>
      <c r="H17" s="440"/>
      <c r="I17" s="441"/>
      <c r="J17" s="26" t="s">
        <v>32</v>
      </c>
      <c r="K17" s="45">
        <v>10</v>
      </c>
      <c r="L17" s="56">
        <f t="shared" ref="L17:L24" si="0">2650/1.1</f>
        <v>2409.090909090909</v>
      </c>
      <c r="M17" s="442">
        <f t="shared" ref="M17:M24" si="1">K17*L17</f>
        <v>24090.909090909088</v>
      </c>
      <c r="N17" s="443"/>
      <c r="O17" s="16"/>
      <c r="P17" s="2"/>
      <c r="Q17" s="2"/>
      <c r="R17" s="2"/>
      <c r="S17" s="2"/>
      <c r="T17" s="2"/>
      <c r="U17" s="2"/>
      <c r="V17" s="2"/>
      <c r="W17" s="87"/>
      <c r="X17" s="87"/>
      <c r="Y17" s="87"/>
      <c r="Z17" s="2"/>
      <c r="AA17" s="2"/>
      <c r="AB17" s="2"/>
      <c r="AC17" s="2"/>
      <c r="AD17" s="2"/>
      <c r="AE17" s="2"/>
      <c r="AF17" s="2"/>
      <c r="AG17" s="2"/>
      <c r="AH17" s="2"/>
      <c r="AI17" s="2"/>
      <c r="AJ17" s="2"/>
      <c r="AK17" s="2"/>
      <c r="AL17" s="2"/>
      <c r="AM17" s="2"/>
      <c r="AN17" s="2"/>
      <c r="AO17" s="2"/>
      <c r="AP17" s="2"/>
      <c r="AQ17" s="2"/>
      <c r="AR17" s="97"/>
      <c r="AS17" s="86"/>
      <c r="AT17" s="86"/>
      <c r="AU17" s="86"/>
      <c r="AV17" s="86"/>
      <c r="AW17" s="27"/>
      <c r="AX17" s="27"/>
      <c r="AY17" s="27"/>
      <c r="AZ17" s="27"/>
    </row>
    <row r="18" spans="1:52" ht="15.75">
      <c r="A18" s="25">
        <v>3</v>
      </c>
      <c r="B18" s="439" t="s">
        <v>40</v>
      </c>
      <c r="C18" s="440"/>
      <c r="D18" s="440"/>
      <c r="E18" s="440"/>
      <c r="F18" s="440"/>
      <c r="G18" s="440"/>
      <c r="H18" s="440"/>
      <c r="I18" s="441"/>
      <c r="J18" s="26" t="s">
        <v>32</v>
      </c>
      <c r="K18" s="45">
        <v>100</v>
      </c>
      <c r="L18" s="56">
        <f t="shared" si="0"/>
        <v>2409.090909090909</v>
      </c>
      <c r="M18" s="442">
        <f t="shared" si="1"/>
        <v>240909.09090909091</v>
      </c>
      <c r="N18" s="443"/>
      <c r="O18" s="16"/>
      <c r="P18" s="2"/>
      <c r="Q18" s="2"/>
      <c r="R18" s="2"/>
      <c r="S18" s="2"/>
      <c r="T18" s="2"/>
      <c r="U18" s="2"/>
      <c r="V18" s="2"/>
      <c r="W18" s="87"/>
      <c r="X18" s="87"/>
      <c r="Y18" s="87"/>
      <c r="Z18" s="2"/>
      <c r="AA18" s="2"/>
      <c r="AB18" s="2"/>
      <c r="AC18" s="2"/>
      <c r="AD18" s="2"/>
      <c r="AE18" s="2"/>
      <c r="AF18" s="2"/>
      <c r="AG18" s="2"/>
      <c r="AH18" s="2"/>
      <c r="AI18" s="2"/>
      <c r="AJ18" s="2"/>
      <c r="AK18" s="2"/>
      <c r="AL18" s="2"/>
      <c r="AM18" s="2"/>
      <c r="AN18" s="2"/>
      <c r="AO18" s="2"/>
      <c r="AP18" s="2"/>
      <c r="AQ18" s="2"/>
      <c r="AR18" s="97"/>
      <c r="AS18" s="86"/>
      <c r="AT18" s="86"/>
      <c r="AU18" s="86"/>
      <c r="AV18" s="86"/>
      <c r="AW18" s="27"/>
      <c r="AX18" s="27"/>
      <c r="AY18" s="27"/>
      <c r="AZ18" s="27"/>
    </row>
    <row r="19" spans="1:52" ht="15.75">
      <c r="A19" s="25">
        <v>4</v>
      </c>
      <c r="B19" s="439" t="s">
        <v>41</v>
      </c>
      <c r="C19" s="440"/>
      <c r="D19" s="440"/>
      <c r="E19" s="440"/>
      <c r="F19" s="440"/>
      <c r="G19" s="440"/>
      <c r="H19" s="440"/>
      <c r="I19" s="441"/>
      <c r="J19" s="26" t="s">
        <v>32</v>
      </c>
      <c r="K19" s="45">
        <v>5</v>
      </c>
      <c r="L19" s="56">
        <f t="shared" si="0"/>
        <v>2409.090909090909</v>
      </c>
      <c r="M19" s="442">
        <f t="shared" si="1"/>
        <v>12045.454545454544</v>
      </c>
      <c r="N19" s="443"/>
      <c r="O19" s="16"/>
      <c r="P19" s="2"/>
      <c r="Q19" s="2"/>
      <c r="R19" s="2"/>
      <c r="S19" s="2"/>
      <c r="T19" s="2"/>
      <c r="U19" s="2"/>
      <c r="V19" s="2"/>
      <c r="W19" s="87"/>
      <c r="X19" s="87"/>
      <c r="Y19" s="87"/>
      <c r="Z19" s="2"/>
      <c r="AA19" s="2"/>
      <c r="AB19" s="2"/>
      <c r="AC19" s="2"/>
      <c r="AD19" s="2"/>
      <c r="AE19" s="2"/>
      <c r="AF19" s="2"/>
      <c r="AG19" s="2"/>
      <c r="AH19" s="2"/>
      <c r="AI19" s="2"/>
      <c r="AJ19" s="2"/>
      <c r="AK19" s="2"/>
      <c r="AL19" s="2"/>
      <c r="AM19" s="2"/>
      <c r="AN19" s="2"/>
      <c r="AO19" s="2"/>
      <c r="AP19" s="2"/>
      <c r="AQ19" s="2"/>
      <c r="AR19" s="97"/>
      <c r="AS19" s="86"/>
      <c r="AT19" s="86"/>
      <c r="AU19" s="86"/>
      <c r="AV19" s="86"/>
      <c r="AW19" s="27"/>
      <c r="AX19" s="27"/>
      <c r="AY19" s="27"/>
      <c r="AZ19" s="27"/>
    </row>
    <row r="20" spans="1:52" ht="15.75">
      <c r="A20" s="25">
        <v>5</v>
      </c>
      <c r="B20" s="439" t="s">
        <v>26</v>
      </c>
      <c r="C20" s="440"/>
      <c r="D20" s="440"/>
      <c r="E20" s="440"/>
      <c r="F20" s="440"/>
      <c r="G20" s="440"/>
      <c r="H20" s="440"/>
      <c r="I20" s="441"/>
      <c r="J20" s="26" t="s">
        <v>32</v>
      </c>
      <c r="K20" s="45">
        <v>100</v>
      </c>
      <c r="L20" s="56">
        <f t="shared" si="0"/>
        <v>2409.090909090909</v>
      </c>
      <c r="M20" s="442">
        <f t="shared" si="1"/>
        <v>240909.09090909091</v>
      </c>
      <c r="N20" s="443"/>
      <c r="O20" s="16"/>
      <c r="P20" s="2"/>
      <c r="Q20" s="2"/>
      <c r="R20" s="2"/>
      <c r="S20" s="2"/>
      <c r="T20" s="2"/>
      <c r="U20" s="2"/>
      <c r="V20" s="2"/>
      <c r="W20" s="87"/>
      <c r="X20" s="87"/>
      <c r="Y20" s="87"/>
      <c r="Z20" s="2"/>
      <c r="AA20" s="2"/>
      <c r="AB20" s="2"/>
      <c r="AC20" s="2"/>
      <c r="AD20" s="2"/>
      <c r="AE20" s="2"/>
      <c r="AF20" s="2"/>
      <c r="AG20" s="2"/>
      <c r="AH20" s="2"/>
      <c r="AI20" s="2"/>
      <c r="AJ20" s="2"/>
      <c r="AK20" s="2"/>
      <c r="AL20" s="2"/>
      <c r="AM20" s="2"/>
      <c r="AN20" s="2"/>
      <c r="AO20" s="2"/>
      <c r="AP20" s="2"/>
      <c r="AQ20" s="2"/>
      <c r="AR20" s="97"/>
      <c r="AS20" s="86"/>
      <c r="AT20" s="86"/>
      <c r="AU20" s="86"/>
      <c r="AV20" s="86"/>
      <c r="AW20" s="27"/>
      <c r="AX20" s="27"/>
      <c r="AY20" s="27"/>
      <c r="AZ20" s="27"/>
    </row>
    <row r="21" spans="1:52" ht="15.75">
      <c r="A21" s="25">
        <v>6</v>
      </c>
      <c r="B21" s="439" t="s">
        <v>30</v>
      </c>
      <c r="C21" s="440"/>
      <c r="D21" s="440"/>
      <c r="E21" s="440"/>
      <c r="F21" s="440"/>
      <c r="G21" s="440"/>
      <c r="H21" s="440"/>
      <c r="I21" s="441"/>
      <c r="J21" s="26" t="s">
        <v>32</v>
      </c>
      <c r="K21" s="45">
        <v>70</v>
      </c>
      <c r="L21" s="56">
        <f t="shared" si="0"/>
        <v>2409.090909090909</v>
      </c>
      <c r="M21" s="442">
        <f t="shared" si="1"/>
        <v>168636.36363636362</v>
      </c>
      <c r="N21" s="443"/>
      <c r="O21" s="16"/>
      <c r="P21" s="2"/>
      <c r="Q21" s="2"/>
      <c r="R21" s="2"/>
      <c r="S21" s="2"/>
      <c r="T21" s="2"/>
      <c r="U21" s="2"/>
      <c r="V21" s="2"/>
      <c r="W21" s="87"/>
      <c r="X21" s="87"/>
      <c r="Y21" s="87"/>
      <c r="Z21" s="2"/>
      <c r="AA21" s="2"/>
      <c r="AB21" s="2"/>
      <c r="AC21" s="2"/>
      <c r="AD21" s="2"/>
      <c r="AE21" s="2"/>
      <c r="AF21" s="2"/>
      <c r="AG21" s="2"/>
      <c r="AH21" s="2"/>
      <c r="AI21" s="2"/>
      <c r="AJ21" s="2"/>
      <c r="AK21" s="2"/>
      <c r="AL21" s="2"/>
      <c r="AM21" s="2"/>
      <c r="AN21" s="2"/>
      <c r="AO21" s="2"/>
      <c r="AP21" s="2"/>
      <c r="AQ21" s="2"/>
      <c r="AR21" s="97"/>
      <c r="AS21" s="86"/>
      <c r="AT21" s="86"/>
      <c r="AU21" s="86"/>
      <c r="AV21" s="86"/>
      <c r="AW21" s="27"/>
      <c r="AX21" s="27"/>
      <c r="AY21" s="27"/>
      <c r="AZ21" s="27"/>
    </row>
    <row r="22" spans="1:52" ht="15.75">
      <c r="A22" s="25">
        <v>7</v>
      </c>
      <c r="B22" s="439" t="s">
        <v>42</v>
      </c>
      <c r="C22" s="440"/>
      <c r="D22" s="440"/>
      <c r="E22" s="440"/>
      <c r="F22" s="440"/>
      <c r="G22" s="440"/>
      <c r="H22" s="440"/>
      <c r="I22" s="441"/>
      <c r="J22" s="26" t="s">
        <v>32</v>
      </c>
      <c r="K22" s="45">
        <v>5</v>
      </c>
      <c r="L22" s="56">
        <f t="shared" si="0"/>
        <v>2409.090909090909</v>
      </c>
      <c r="M22" s="442">
        <f t="shared" si="1"/>
        <v>12045.454545454544</v>
      </c>
      <c r="N22" s="443"/>
      <c r="O22" s="16"/>
      <c r="P22" s="2"/>
      <c r="Q22" s="2"/>
      <c r="R22" s="2"/>
      <c r="S22" s="2"/>
      <c r="T22" s="2"/>
      <c r="U22" s="2"/>
      <c r="V22" s="2"/>
      <c r="W22" s="87"/>
      <c r="X22" s="87"/>
      <c r="Y22" s="87"/>
      <c r="Z22" s="2"/>
      <c r="AA22" s="2"/>
      <c r="AB22" s="2"/>
      <c r="AC22" s="2"/>
      <c r="AD22" s="2"/>
      <c r="AE22" s="2"/>
      <c r="AF22" s="2"/>
      <c r="AG22" s="2"/>
      <c r="AH22" s="2"/>
      <c r="AI22" s="2"/>
      <c r="AJ22" s="2"/>
      <c r="AK22" s="2"/>
      <c r="AL22" s="2"/>
      <c r="AM22" s="2"/>
      <c r="AN22" s="2"/>
      <c r="AO22" s="2"/>
      <c r="AP22" s="2"/>
      <c r="AQ22" s="2"/>
      <c r="AR22" s="97"/>
      <c r="AS22" s="86"/>
      <c r="AT22" s="86"/>
      <c r="AU22" s="86"/>
      <c r="AV22" s="86"/>
      <c r="AW22" s="27"/>
      <c r="AX22" s="27"/>
      <c r="AY22" s="27"/>
      <c r="AZ22" s="27"/>
    </row>
    <row r="23" spans="1:52" ht="15.75">
      <c r="A23" s="25">
        <v>8</v>
      </c>
      <c r="B23" s="439" t="s">
        <v>28</v>
      </c>
      <c r="C23" s="440"/>
      <c r="D23" s="440"/>
      <c r="E23" s="440"/>
      <c r="F23" s="440"/>
      <c r="G23" s="440"/>
      <c r="H23" s="440"/>
      <c r="I23" s="441"/>
      <c r="J23" s="26" t="s">
        <v>32</v>
      </c>
      <c r="K23" s="45">
        <v>70</v>
      </c>
      <c r="L23" s="56">
        <f t="shared" si="0"/>
        <v>2409.090909090909</v>
      </c>
      <c r="M23" s="442">
        <f t="shared" si="1"/>
        <v>168636.36363636362</v>
      </c>
      <c r="N23" s="443"/>
      <c r="O23" s="16"/>
      <c r="P23" s="2"/>
      <c r="Q23" s="2"/>
      <c r="R23" s="2"/>
      <c r="S23" s="2"/>
      <c r="T23" s="2"/>
      <c r="U23" s="2"/>
      <c r="V23" s="2"/>
      <c r="W23" s="87"/>
      <c r="X23" s="87"/>
      <c r="Y23" s="87"/>
      <c r="Z23" s="2"/>
      <c r="AA23" s="2"/>
      <c r="AB23" s="2"/>
      <c r="AC23" s="2"/>
      <c r="AD23" s="2"/>
      <c r="AE23" s="2"/>
      <c r="AF23" s="2"/>
      <c r="AG23" s="2"/>
      <c r="AH23" s="2"/>
      <c r="AI23" s="2"/>
      <c r="AJ23" s="2"/>
      <c r="AK23" s="2"/>
      <c r="AL23" s="2"/>
      <c r="AM23" s="2"/>
      <c r="AN23" s="2"/>
      <c r="AO23" s="2"/>
      <c r="AP23" s="2"/>
      <c r="AQ23" s="2"/>
      <c r="AR23" s="97"/>
      <c r="AS23" s="86"/>
      <c r="AT23" s="86"/>
      <c r="AU23" s="86"/>
      <c r="AV23" s="86"/>
      <c r="AW23" s="27"/>
      <c r="AX23" s="27"/>
      <c r="AY23" s="27"/>
      <c r="AZ23" s="27"/>
    </row>
    <row r="24" spans="1:52" ht="15.75">
      <c r="A24" s="25">
        <v>9</v>
      </c>
      <c r="B24" s="439" t="s">
        <v>43</v>
      </c>
      <c r="C24" s="440"/>
      <c r="D24" s="440"/>
      <c r="E24" s="440"/>
      <c r="F24" s="440"/>
      <c r="G24" s="440"/>
      <c r="H24" s="440"/>
      <c r="I24" s="441"/>
      <c r="J24" s="26" t="s">
        <v>32</v>
      </c>
      <c r="K24" s="45">
        <v>100</v>
      </c>
      <c r="L24" s="56">
        <f t="shared" si="0"/>
        <v>2409.090909090909</v>
      </c>
      <c r="M24" s="442">
        <f t="shared" si="1"/>
        <v>240909.09090909091</v>
      </c>
      <c r="N24" s="443"/>
      <c r="O24" s="16"/>
      <c r="P24" s="2"/>
      <c r="Q24" s="2"/>
      <c r="R24" s="2"/>
      <c r="S24" s="2"/>
      <c r="T24" s="2"/>
      <c r="U24" s="2"/>
      <c r="V24" s="2"/>
      <c r="W24" s="87"/>
      <c r="X24" s="87"/>
      <c r="Y24" s="87"/>
      <c r="Z24" s="2"/>
      <c r="AA24" s="2"/>
      <c r="AB24" s="2"/>
      <c r="AC24" s="2"/>
      <c r="AD24" s="2"/>
      <c r="AE24" s="2"/>
      <c r="AF24" s="2"/>
      <c r="AG24" s="2"/>
      <c r="AH24" s="2"/>
      <c r="AI24" s="2"/>
      <c r="AJ24" s="2"/>
      <c r="AK24" s="2"/>
      <c r="AL24" s="2"/>
      <c r="AM24" s="2"/>
      <c r="AN24" s="2"/>
      <c r="AO24" s="2"/>
      <c r="AP24" s="2"/>
      <c r="AQ24" s="2"/>
      <c r="AR24" s="97"/>
      <c r="AS24" s="86"/>
      <c r="AT24" s="86"/>
      <c r="AU24" s="86"/>
      <c r="AV24" s="86"/>
      <c r="AW24" s="27"/>
      <c r="AX24" s="27"/>
      <c r="AY24" s="27"/>
      <c r="AZ24" s="27"/>
    </row>
    <row r="25" spans="1:52" ht="15.75">
      <c r="A25" s="25">
        <v>10</v>
      </c>
      <c r="B25" s="439" t="s">
        <v>44</v>
      </c>
      <c r="C25" s="440"/>
      <c r="D25" s="440"/>
      <c r="E25" s="440"/>
      <c r="F25" s="440"/>
      <c r="G25" s="440"/>
      <c r="H25" s="440"/>
      <c r="I25" s="441"/>
      <c r="J25" s="26" t="s">
        <v>32</v>
      </c>
      <c r="K25" s="45">
        <v>20</v>
      </c>
      <c r="L25" s="56">
        <f t="shared" ref="L25" si="2">2650/1.1</f>
        <v>2409.090909090909</v>
      </c>
      <c r="M25" s="442">
        <f t="shared" ref="M25" si="3">K25*L25</f>
        <v>48181.818181818177</v>
      </c>
      <c r="N25" s="443"/>
      <c r="O25" s="16"/>
      <c r="P25" s="2"/>
      <c r="Q25" s="2"/>
      <c r="R25" s="2"/>
      <c r="S25" s="2"/>
      <c r="T25" s="2"/>
      <c r="U25" s="2"/>
      <c r="V25" s="2"/>
      <c r="W25" s="87"/>
      <c r="X25" s="87"/>
      <c r="Y25" s="87"/>
      <c r="Z25" s="2"/>
      <c r="AA25" s="2"/>
      <c r="AB25" s="2"/>
      <c r="AC25" s="2"/>
      <c r="AD25" s="2"/>
      <c r="AE25" s="2"/>
      <c r="AF25" s="2"/>
      <c r="AG25" s="2"/>
      <c r="AH25" s="2"/>
      <c r="AI25" s="2"/>
      <c r="AJ25" s="2"/>
      <c r="AK25" s="2"/>
      <c r="AL25" s="2"/>
      <c r="AM25" s="2"/>
      <c r="AN25" s="2"/>
      <c r="AO25" s="2"/>
      <c r="AP25" s="2"/>
      <c r="AQ25" s="2"/>
      <c r="AR25" s="97"/>
      <c r="AS25" s="86"/>
      <c r="AT25" s="86"/>
      <c r="AU25" s="86"/>
      <c r="AV25" s="86"/>
      <c r="AW25" s="27"/>
      <c r="AX25" s="27"/>
      <c r="AY25" s="27"/>
      <c r="AZ25" s="27"/>
    </row>
    <row r="26" spans="1:52" ht="15.75">
      <c r="A26" s="28"/>
      <c r="B26" s="483"/>
      <c r="C26" s="484"/>
      <c r="D26" s="484"/>
      <c r="E26" s="484"/>
      <c r="F26" s="484"/>
      <c r="G26" s="484"/>
      <c r="H26" s="484"/>
      <c r="I26" s="485"/>
      <c r="J26" s="29" t="s">
        <v>13</v>
      </c>
      <c r="K26" s="46" t="s">
        <v>13</v>
      </c>
      <c r="L26" s="44" t="s">
        <v>13</v>
      </c>
      <c r="M26" s="486" t="s">
        <v>13</v>
      </c>
      <c r="N26" s="487"/>
      <c r="O26" s="16" t="s">
        <v>13</v>
      </c>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2939091</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293909</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3233000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55</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94">
    <mergeCell ref="B23:I23"/>
    <mergeCell ref="M23:N23"/>
    <mergeCell ref="B24:I24"/>
    <mergeCell ref="M24:N24"/>
    <mergeCell ref="K40:N40"/>
    <mergeCell ref="A40:G40"/>
    <mergeCell ref="A33:N33"/>
    <mergeCell ref="A35:G35"/>
    <mergeCell ref="K35:N35"/>
    <mergeCell ref="A36:G36"/>
    <mergeCell ref="K36:N36"/>
    <mergeCell ref="B25:I25"/>
    <mergeCell ref="M25:N25"/>
    <mergeCell ref="B20:I20"/>
    <mergeCell ref="M20:N20"/>
    <mergeCell ref="B21:I21"/>
    <mergeCell ref="M21:N21"/>
    <mergeCell ref="B22:I22"/>
    <mergeCell ref="M22:N22"/>
    <mergeCell ref="B17:I17"/>
    <mergeCell ref="M17:N17"/>
    <mergeCell ref="B18:I18"/>
    <mergeCell ref="M18:N18"/>
    <mergeCell ref="B19:I19"/>
    <mergeCell ref="M19:N19"/>
    <mergeCell ref="A48:N48"/>
    <mergeCell ref="E28:F28"/>
    <mergeCell ref="J28:L28"/>
    <mergeCell ref="M28:N28"/>
    <mergeCell ref="J29:L29"/>
    <mergeCell ref="M29:N29"/>
    <mergeCell ref="A31:N31"/>
    <mergeCell ref="P26:AF26"/>
    <mergeCell ref="AG26:AQ26"/>
    <mergeCell ref="AR26:AV26"/>
    <mergeCell ref="B27:I27"/>
    <mergeCell ref="J27:L27"/>
    <mergeCell ref="M27:N27"/>
    <mergeCell ref="X27:AV27"/>
    <mergeCell ref="B26:I26"/>
    <mergeCell ref="M26:N26"/>
    <mergeCell ref="AR15:AV15"/>
    <mergeCell ref="B16:I16"/>
    <mergeCell ref="M16:N16"/>
    <mergeCell ref="P16:Q16"/>
    <mergeCell ref="R16:AF16"/>
    <mergeCell ref="AG16:AH16"/>
    <mergeCell ref="AI16:AL16"/>
    <mergeCell ref="AM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K4:AN4"/>
    <mergeCell ref="A5:N5"/>
    <mergeCell ref="A8:N8"/>
    <mergeCell ref="A9:N9"/>
    <mergeCell ref="A10:N10"/>
    <mergeCell ref="P10:Q10"/>
    <mergeCell ref="R10:AF10"/>
    <mergeCell ref="H6:N6"/>
    <mergeCell ref="S6:T6"/>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topLeftCell="A10" zoomScale="120" zoomScaleNormal="120" workbookViewId="0">
      <selection activeCell="K19" sqref="K19"/>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57</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89"/>
      <c r="AE5" s="89"/>
      <c r="AF5" s="89"/>
      <c r="AG5" s="4"/>
      <c r="AH5" s="85"/>
      <c r="AI5" s="85"/>
      <c r="AJ5" s="4"/>
      <c r="AK5" s="86"/>
      <c r="AL5" s="86"/>
      <c r="AM5" s="86"/>
      <c r="AN5" s="86"/>
      <c r="AO5" s="4"/>
      <c r="AP5" s="4"/>
      <c r="AQ5" s="8"/>
      <c r="AR5" s="8"/>
      <c r="AS5" s="8"/>
      <c r="AT5" s="8"/>
      <c r="AU5" s="8"/>
      <c r="AV5" s="8"/>
    </row>
    <row r="6" spans="1:48" ht="15.75">
      <c r="A6" s="6"/>
      <c r="B6" s="2"/>
      <c r="C6" s="87"/>
      <c r="D6" s="2"/>
      <c r="E6" s="2"/>
      <c r="F6" s="2"/>
      <c r="G6" s="2"/>
      <c r="H6" s="448" t="s">
        <v>51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87"/>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52</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90"/>
      <c r="AI8" s="2"/>
      <c r="AJ8" s="2"/>
      <c r="AK8" s="2"/>
      <c r="AL8" s="2"/>
      <c r="AM8" s="2"/>
      <c r="AN8" s="2"/>
      <c r="AO8" s="2"/>
      <c r="AP8" s="2"/>
      <c r="AQ8" s="2"/>
      <c r="AR8" s="2"/>
      <c r="AS8" s="2"/>
      <c r="AT8" s="2"/>
      <c r="AU8" s="2"/>
      <c r="AV8" s="2"/>
    </row>
    <row r="9" spans="1:48" ht="20.25" customHeight="1">
      <c r="A9" s="454" t="s">
        <v>53</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54</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87"/>
      <c r="D11" s="17"/>
      <c r="E11" s="17"/>
      <c r="F11" s="17"/>
      <c r="G11" s="17"/>
      <c r="H11" s="17"/>
      <c r="I11" s="18"/>
      <c r="J11" s="98"/>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87"/>
      <c r="D12" s="2"/>
      <c r="E12" s="2"/>
      <c r="F12" s="2"/>
      <c r="G12" s="2"/>
      <c r="H12" s="2"/>
      <c r="I12" s="11"/>
      <c r="J12" s="87"/>
      <c r="K12" s="11"/>
      <c r="L12" s="21"/>
      <c r="M12" s="21"/>
      <c r="N12" s="88"/>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93" t="s">
        <v>3</v>
      </c>
      <c r="K14" s="94" t="s">
        <v>4</v>
      </c>
      <c r="L14" s="94" t="s">
        <v>5</v>
      </c>
      <c r="M14" s="468" t="s">
        <v>6</v>
      </c>
      <c r="N14" s="469"/>
      <c r="O14" s="15"/>
      <c r="P14" s="96"/>
      <c r="Q14" s="96"/>
      <c r="R14" s="87"/>
      <c r="S14" s="87"/>
      <c r="T14" s="87"/>
      <c r="U14" s="87"/>
      <c r="V14" s="87"/>
      <c r="W14" s="87"/>
      <c r="X14" s="87"/>
      <c r="Y14" s="87"/>
      <c r="Z14" s="87"/>
      <c r="AA14" s="87"/>
      <c r="AB14" s="87"/>
      <c r="AC14" s="87"/>
      <c r="AD14" s="87"/>
      <c r="AE14" s="87"/>
      <c r="AF14" s="87"/>
      <c r="AG14" s="90"/>
      <c r="AH14" s="90"/>
      <c r="AI14" s="91"/>
      <c r="AJ14" s="91"/>
      <c r="AK14" s="91"/>
      <c r="AL14" s="91"/>
      <c r="AM14" s="92"/>
      <c r="AN14" s="92"/>
      <c r="AO14" s="92"/>
      <c r="AP14" s="92"/>
      <c r="AQ14" s="92"/>
      <c r="AR14" s="92"/>
      <c r="AS14" s="92"/>
      <c r="AT14" s="92"/>
      <c r="AU14" s="92"/>
      <c r="AV14" s="92"/>
    </row>
    <row r="15" spans="1:48" ht="15" customHeight="1">
      <c r="A15" s="23" t="s">
        <v>7</v>
      </c>
      <c r="B15" s="470" t="s">
        <v>8</v>
      </c>
      <c r="C15" s="467"/>
      <c r="D15" s="467"/>
      <c r="E15" s="467"/>
      <c r="F15" s="467"/>
      <c r="G15" s="467"/>
      <c r="H15" s="467"/>
      <c r="I15" s="467"/>
      <c r="J15" s="95"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29</v>
      </c>
      <c r="C16" s="440"/>
      <c r="D16" s="440"/>
      <c r="E16" s="440"/>
      <c r="F16" s="440"/>
      <c r="G16" s="440"/>
      <c r="H16" s="440"/>
      <c r="I16" s="441"/>
      <c r="J16" s="26" t="s">
        <v>32</v>
      </c>
      <c r="K16" s="45">
        <v>240</v>
      </c>
      <c r="L16" s="56">
        <f>2650/1.1</f>
        <v>2409.090909090909</v>
      </c>
      <c r="M16" s="442">
        <f>K16*L16</f>
        <v>578181.81818181812</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39</v>
      </c>
      <c r="C17" s="440"/>
      <c r="D17" s="440"/>
      <c r="E17" s="440"/>
      <c r="F17" s="440"/>
      <c r="G17" s="440"/>
      <c r="H17" s="440"/>
      <c r="I17" s="441"/>
      <c r="J17" s="26" t="s">
        <v>32</v>
      </c>
      <c r="K17" s="45">
        <v>80</v>
      </c>
      <c r="L17" s="56">
        <f t="shared" ref="L17:L18" si="0">2650/1.1</f>
        <v>2409.090909090909</v>
      </c>
      <c r="M17" s="442">
        <f t="shared" ref="M17:M18" si="1">K17*L17</f>
        <v>192727.27272727271</v>
      </c>
      <c r="N17" s="443"/>
      <c r="O17" s="16"/>
      <c r="P17" s="2"/>
      <c r="Q17" s="2"/>
      <c r="R17" s="2"/>
      <c r="S17" s="2"/>
      <c r="T17" s="2"/>
      <c r="U17" s="2"/>
      <c r="V17" s="2"/>
      <c r="W17" s="87"/>
      <c r="X17" s="87"/>
      <c r="Y17" s="87"/>
      <c r="Z17" s="2"/>
      <c r="AA17" s="2"/>
      <c r="AB17" s="2"/>
      <c r="AC17" s="2"/>
      <c r="AD17" s="2"/>
      <c r="AE17" s="2"/>
      <c r="AF17" s="2"/>
      <c r="AG17" s="2"/>
      <c r="AH17" s="2"/>
      <c r="AI17" s="2"/>
      <c r="AJ17" s="2"/>
      <c r="AK17" s="2"/>
      <c r="AL17" s="2"/>
      <c r="AM17" s="2"/>
      <c r="AN17" s="2"/>
      <c r="AO17" s="2"/>
      <c r="AP17" s="2"/>
      <c r="AQ17" s="2"/>
      <c r="AR17" s="97"/>
      <c r="AS17" s="86"/>
      <c r="AT17" s="86"/>
      <c r="AU17" s="86"/>
      <c r="AV17" s="86"/>
      <c r="AW17" s="27"/>
      <c r="AX17" s="27"/>
      <c r="AY17" s="27"/>
      <c r="AZ17" s="27"/>
    </row>
    <row r="18" spans="1:52" ht="15.75">
      <c r="A18" s="25">
        <v>3</v>
      </c>
      <c r="B18" s="439" t="s">
        <v>28</v>
      </c>
      <c r="C18" s="440"/>
      <c r="D18" s="440"/>
      <c r="E18" s="440"/>
      <c r="F18" s="440"/>
      <c r="G18" s="440"/>
      <c r="H18" s="440"/>
      <c r="I18" s="441"/>
      <c r="J18" s="26" t="s">
        <v>32</v>
      </c>
      <c r="K18" s="45">
        <v>25</v>
      </c>
      <c r="L18" s="56">
        <f t="shared" si="0"/>
        <v>2409.090909090909</v>
      </c>
      <c r="M18" s="442">
        <f t="shared" si="1"/>
        <v>60227.272727272728</v>
      </c>
      <c r="N18" s="443"/>
      <c r="O18" s="16"/>
      <c r="P18" s="2"/>
      <c r="Q18" s="2"/>
      <c r="R18" s="2"/>
      <c r="S18" s="2"/>
      <c r="T18" s="2"/>
      <c r="U18" s="2"/>
      <c r="V18" s="2"/>
      <c r="W18" s="87"/>
      <c r="X18" s="87"/>
      <c r="Y18" s="87"/>
      <c r="Z18" s="2"/>
      <c r="AA18" s="2"/>
      <c r="AB18" s="2"/>
      <c r="AC18" s="2"/>
      <c r="AD18" s="2"/>
      <c r="AE18" s="2"/>
      <c r="AF18" s="2"/>
      <c r="AG18" s="2"/>
      <c r="AH18" s="2"/>
      <c r="AI18" s="2"/>
      <c r="AJ18" s="2"/>
      <c r="AK18" s="2"/>
      <c r="AL18" s="2"/>
      <c r="AM18" s="2"/>
      <c r="AN18" s="2"/>
      <c r="AO18" s="2"/>
      <c r="AP18" s="2"/>
      <c r="AQ18" s="2"/>
      <c r="AR18" s="97"/>
      <c r="AS18" s="86"/>
      <c r="AT18" s="86"/>
      <c r="AU18" s="86"/>
      <c r="AV18" s="86"/>
      <c r="AW18" s="27"/>
      <c r="AX18" s="27"/>
      <c r="AY18" s="27"/>
      <c r="AZ18" s="27"/>
    </row>
    <row r="19" spans="1:52" ht="15.75">
      <c r="A19" s="28"/>
      <c r="B19" s="483"/>
      <c r="C19" s="484"/>
      <c r="D19" s="484"/>
      <c r="E19" s="484"/>
      <c r="F19" s="484"/>
      <c r="G19" s="484"/>
      <c r="H19" s="484"/>
      <c r="I19" s="485"/>
      <c r="J19" s="29" t="s">
        <v>13</v>
      </c>
      <c r="K19" s="46" t="s">
        <v>13</v>
      </c>
      <c r="L19" s="44" t="s">
        <v>13</v>
      </c>
      <c r="M19" s="486" t="s">
        <v>13</v>
      </c>
      <c r="N19" s="487"/>
      <c r="O19" s="16" t="s">
        <v>13</v>
      </c>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1"/>
      <c r="B20" s="476"/>
      <c r="C20" s="476"/>
      <c r="D20" s="476"/>
      <c r="E20" s="476"/>
      <c r="F20" s="476"/>
      <c r="G20" s="476"/>
      <c r="H20" s="476"/>
      <c r="I20" s="476"/>
      <c r="J20" s="477" t="s">
        <v>14</v>
      </c>
      <c r="K20" s="477"/>
      <c r="L20" s="478"/>
      <c r="M20" s="479">
        <f>ROUND(SUM(M16:N19),0)</f>
        <v>831136</v>
      </c>
      <c r="N20" s="480"/>
      <c r="O20" s="16" t="s">
        <v>13</v>
      </c>
      <c r="P20" s="3"/>
      <c r="Q20" s="2"/>
      <c r="R20" s="2"/>
      <c r="S20" s="2"/>
      <c r="T20" s="2"/>
      <c r="U20" s="2"/>
      <c r="V20" s="2"/>
      <c r="W20" s="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27"/>
      <c r="AX20" s="27"/>
      <c r="AY20" s="27"/>
      <c r="AZ20" s="27"/>
    </row>
    <row r="21" spans="1:52" ht="15.75">
      <c r="A21" s="1" t="s">
        <v>21</v>
      </c>
      <c r="B21" s="30"/>
      <c r="C21" s="47">
        <v>0.1</v>
      </c>
      <c r="D21" s="30"/>
      <c r="E21" s="481"/>
      <c r="F21" s="482"/>
      <c r="G21" s="30"/>
      <c r="H21" s="30"/>
      <c r="I21" s="30"/>
      <c r="J21" s="477" t="s">
        <v>15</v>
      </c>
      <c r="K21" s="477"/>
      <c r="L21" s="478"/>
      <c r="M21" s="479">
        <f>ROUND(M20*C21,0)</f>
        <v>83114</v>
      </c>
      <c r="N21" s="480"/>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c r="A22" s="1"/>
      <c r="B22" s="30"/>
      <c r="C22" s="30"/>
      <c r="D22" s="30"/>
      <c r="E22" s="30"/>
      <c r="F22" s="30"/>
      <c r="G22" s="30"/>
      <c r="H22" s="30"/>
      <c r="I22" s="30"/>
      <c r="J22" s="477" t="s">
        <v>16</v>
      </c>
      <c r="K22" s="477"/>
      <c r="L22" s="478"/>
      <c r="M22" s="479">
        <f>M20+M21</f>
        <v>914250</v>
      </c>
      <c r="N22" s="480"/>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6"/>
      <c r="B23" s="2"/>
      <c r="C23" s="2"/>
      <c r="D23" s="2"/>
      <c r="E23" s="2"/>
      <c r="F23" s="2"/>
      <c r="G23" s="2"/>
      <c r="H23" s="2"/>
      <c r="I23" s="2"/>
      <c r="J23" s="2"/>
      <c r="K23" s="11"/>
      <c r="L23" s="11"/>
      <c r="M23" s="11"/>
      <c r="N23" s="7"/>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454" t="e">
        <f ca="1">"Số tiền bằng chữ: "&amp;_xll.VND(M22)</f>
        <v>#NAME?</v>
      </c>
      <c r="B24" s="455"/>
      <c r="C24" s="455"/>
      <c r="D24" s="455"/>
      <c r="E24" s="455"/>
      <c r="F24" s="455"/>
      <c r="G24" s="455"/>
      <c r="H24" s="455"/>
      <c r="I24" s="455"/>
      <c r="J24" s="455"/>
      <c r="K24" s="455"/>
      <c r="L24" s="455"/>
      <c r="M24" s="455"/>
      <c r="N24" s="456"/>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hidden="1">
      <c r="A25" s="6"/>
      <c r="B25" s="2"/>
      <c r="C25" s="2"/>
      <c r="D25" s="2"/>
      <c r="E25" s="2"/>
      <c r="F25" s="48"/>
      <c r="G25" s="48"/>
      <c r="H25" s="48"/>
      <c r="I25" s="48"/>
      <c r="J25" s="48"/>
      <c r="K25" s="48"/>
      <c r="L25" s="48"/>
      <c r="M25" s="48"/>
      <c r="N25" s="49"/>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493"/>
      <c r="B26" s="494"/>
      <c r="C26" s="494"/>
      <c r="D26" s="494"/>
      <c r="E26" s="494"/>
      <c r="F26" s="494"/>
      <c r="G26" s="494"/>
      <c r="H26" s="494"/>
      <c r="I26" s="494"/>
      <c r="J26" s="494"/>
      <c r="K26" s="494"/>
      <c r="L26" s="494"/>
      <c r="M26" s="494"/>
      <c r="N26" s="495"/>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6"/>
      <c r="B27" s="2"/>
      <c r="C27" s="2"/>
      <c r="D27" s="2"/>
      <c r="E27" s="2"/>
      <c r="F27" s="14"/>
      <c r="G27" s="14"/>
      <c r="H27" s="14"/>
      <c r="I27" s="14"/>
      <c r="J27" s="14"/>
      <c r="K27" s="14"/>
      <c r="L27" s="14"/>
      <c r="M27" s="14"/>
      <c r="N27" s="32"/>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20.25" customHeight="1">
      <c r="A28" s="496" t="s">
        <v>17</v>
      </c>
      <c r="B28" s="464"/>
      <c r="C28" s="464"/>
      <c r="D28" s="464"/>
      <c r="E28" s="464"/>
      <c r="F28" s="464"/>
      <c r="G28" s="464"/>
      <c r="H28" s="14"/>
      <c r="I28" s="14"/>
      <c r="J28" s="14"/>
      <c r="K28" s="497" t="s">
        <v>18</v>
      </c>
      <c r="L28" s="497"/>
      <c r="M28" s="497"/>
      <c r="N28" s="498"/>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488" t="s">
        <v>19</v>
      </c>
      <c r="B29" s="489"/>
      <c r="C29" s="489"/>
      <c r="D29" s="489"/>
      <c r="E29" s="489"/>
      <c r="F29" s="489"/>
      <c r="G29" s="489"/>
      <c r="H29" s="33"/>
      <c r="I29" s="33"/>
      <c r="J29" s="33"/>
      <c r="K29" s="490" t="s">
        <v>24</v>
      </c>
      <c r="L29" s="490"/>
      <c r="M29" s="490"/>
      <c r="N29" s="491"/>
      <c r="O29" s="34"/>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36"/>
      <c r="AU29" s="36"/>
      <c r="AV29" s="36"/>
      <c r="AW29" s="37"/>
      <c r="AX29" s="37"/>
      <c r="AY29" s="37"/>
      <c r="AZ29" s="37"/>
    </row>
    <row r="30" spans="1:52" ht="15.75">
      <c r="A30" s="6"/>
      <c r="B30" s="2"/>
      <c r="C30" s="2"/>
      <c r="D30" s="2"/>
      <c r="E30" s="2"/>
      <c r="F30" s="2"/>
      <c r="G30" s="2"/>
      <c r="H30" s="2"/>
      <c r="I30" s="2"/>
      <c r="J30" s="2"/>
      <c r="K30" s="11"/>
      <c r="L30" s="11"/>
      <c r="M30" s="11"/>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14" ht="15.75">
      <c r="A33" s="496" t="s">
        <v>55</v>
      </c>
      <c r="B33" s="464"/>
      <c r="C33" s="464"/>
      <c r="D33" s="464"/>
      <c r="E33" s="464"/>
      <c r="F33" s="464"/>
      <c r="G33" s="464"/>
      <c r="H33" s="2"/>
      <c r="I33" s="2"/>
      <c r="J33" s="2"/>
      <c r="K33" s="466" t="s">
        <v>56</v>
      </c>
      <c r="L33" s="466"/>
      <c r="M33" s="466"/>
      <c r="N33" s="499"/>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c r="C36" s="2"/>
      <c r="D36" s="2"/>
      <c r="E36" s="2"/>
      <c r="F36" s="2"/>
      <c r="G36" s="2"/>
      <c r="H36" s="2"/>
      <c r="I36" s="2"/>
      <c r="J36" s="2"/>
      <c r="K36" s="11"/>
      <c r="L36" s="11"/>
      <c r="M36" s="11"/>
      <c r="N36" s="7"/>
    </row>
    <row r="37" spans="1:14" ht="15.75">
      <c r="A37" s="6"/>
      <c r="B37" s="2"/>
      <c r="C37" s="2"/>
      <c r="D37" s="2"/>
      <c r="E37" s="2"/>
      <c r="F37" s="2"/>
      <c r="G37" s="2"/>
      <c r="H37" s="2"/>
      <c r="I37" s="2"/>
      <c r="J37" s="2"/>
      <c r="K37" s="11"/>
      <c r="L37" s="11"/>
      <c r="M37" s="11"/>
      <c r="N37" s="7"/>
    </row>
    <row r="38" spans="1:14" ht="15.75">
      <c r="A38" s="6"/>
      <c r="B38" s="2"/>
      <c r="C38" s="2"/>
      <c r="D38" s="2"/>
      <c r="E38" s="2"/>
      <c r="F38" s="2"/>
      <c r="G38" s="2"/>
      <c r="H38" s="2"/>
      <c r="I38" s="2"/>
      <c r="J38" s="2"/>
      <c r="K38" s="11"/>
      <c r="L38" s="11"/>
      <c r="M38" s="11"/>
      <c r="N38" s="7"/>
    </row>
    <row r="39" spans="1:14" ht="15.75">
      <c r="A39" s="6"/>
      <c r="B39" s="2"/>
      <c r="C39" s="2"/>
      <c r="D39" s="2"/>
      <c r="E39" s="2"/>
      <c r="F39" s="2"/>
      <c r="G39" s="2"/>
      <c r="H39" s="2"/>
      <c r="I39" s="2"/>
      <c r="J39" s="2"/>
      <c r="K39" s="11"/>
      <c r="L39" s="11"/>
      <c r="M39" s="11"/>
      <c r="N39" s="7"/>
    </row>
    <row r="40" spans="1:14" ht="16.5" thickBot="1">
      <c r="A40" s="38"/>
      <c r="B40" s="39"/>
      <c r="C40" s="39"/>
      <c r="D40" s="39"/>
      <c r="E40" s="39"/>
      <c r="F40" s="39"/>
      <c r="G40" s="39"/>
      <c r="H40" s="39"/>
      <c r="I40" s="39"/>
      <c r="J40" s="39"/>
      <c r="K40" s="40"/>
      <c r="L40" s="40"/>
      <c r="M40" s="40"/>
      <c r="N40" s="41"/>
    </row>
    <row r="41" spans="1:14" ht="15.75" thickTop="1">
      <c r="A41" s="492"/>
      <c r="B41" s="492"/>
      <c r="C41" s="492"/>
      <c r="D41" s="492"/>
      <c r="E41" s="492"/>
      <c r="F41" s="492"/>
      <c r="G41" s="492"/>
      <c r="H41" s="492"/>
      <c r="I41" s="492"/>
      <c r="J41" s="492"/>
      <c r="K41" s="492"/>
      <c r="L41" s="492"/>
      <c r="M41" s="492"/>
      <c r="N41" s="492"/>
    </row>
  </sheetData>
  <mergeCells count="80">
    <mergeCell ref="A41:N41"/>
    <mergeCell ref="A26:N26"/>
    <mergeCell ref="A28:G28"/>
    <mergeCell ref="K28:N28"/>
    <mergeCell ref="A29:G29"/>
    <mergeCell ref="K29:N29"/>
    <mergeCell ref="A33:G33"/>
    <mergeCell ref="K33:N33"/>
    <mergeCell ref="A24:N24"/>
    <mergeCell ref="B19:I19"/>
    <mergeCell ref="M19:N19"/>
    <mergeCell ref="P19:AF19"/>
    <mergeCell ref="AG19:AQ19"/>
    <mergeCell ref="E21:F21"/>
    <mergeCell ref="J21:L21"/>
    <mergeCell ref="M21:N21"/>
    <mergeCell ref="J22:L22"/>
    <mergeCell ref="M22:N22"/>
    <mergeCell ref="AR19:AV19"/>
    <mergeCell ref="B20:I20"/>
    <mergeCell ref="J20:L20"/>
    <mergeCell ref="M20:N20"/>
    <mergeCell ref="X20:AV20"/>
    <mergeCell ref="B18:I18"/>
    <mergeCell ref="M18:N18"/>
    <mergeCell ref="B17:I17"/>
    <mergeCell ref="M17:N17"/>
    <mergeCell ref="AR15:AV15"/>
    <mergeCell ref="B16:I16"/>
    <mergeCell ref="M16:N16"/>
    <mergeCell ref="P16:Q16"/>
    <mergeCell ref="R16:AF16"/>
    <mergeCell ref="AG16:AH16"/>
    <mergeCell ref="AI16:AL16"/>
    <mergeCell ref="AM16:AQ16"/>
    <mergeCell ref="AR16:AV16"/>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K4:AN4"/>
    <mergeCell ref="A5:N5"/>
    <mergeCell ref="A8:N8"/>
    <mergeCell ref="A9:N9"/>
    <mergeCell ref="A10:N10"/>
    <mergeCell ref="P10:Q10"/>
    <mergeCell ref="R10:AF10"/>
    <mergeCell ref="H6:N6"/>
    <mergeCell ref="S6:T6"/>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zoomScale="120" zoomScaleNormal="120" workbookViewId="0">
      <selection activeCell="A6" sqref="A6"/>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48" ht="15.75" thickTop="1">
      <c r="A1" s="51" t="s">
        <v>22</v>
      </c>
      <c r="B1" s="52"/>
      <c r="C1" s="52"/>
      <c r="D1" s="52"/>
      <c r="E1" s="52"/>
      <c r="F1" s="52"/>
      <c r="G1" s="52"/>
      <c r="H1" s="52"/>
      <c r="I1" s="52"/>
      <c r="J1" s="52"/>
      <c r="K1" s="52"/>
      <c r="L1" s="52"/>
      <c r="M1" s="52"/>
      <c r="N1" s="53"/>
    </row>
    <row r="2" spans="1:48">
      <c r="A2" s="55" t="s">
        <v>23</v>
      </c>
      <c r="B2" s="50"/>
      <c r="C2" s="50"/>
      <c r="D2" s="50"/>
      <c r="E2" s="50"/>
      <c r="F2" s="50"/>
      <c r="G2" s="50"/>
      <c r="H2" s="50"/>
      <c r="I2" s="50"/>
      <c r="J2" s="50"/>
      <c r="K2" s="50"/>
      <c r="L2" s="50"/>
      <c r="M2" s="50"/>
      <c r="N2" s="54"/>
    </row>
    <row r="3" spans="1:48"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48"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48" ht="15.75" customHeight="1">
      <c r="A5" s="445" t="s">
        <v>60</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12"/>
      <c r="AE5" s="112"/>
      <c r="AF5" s="112"/>
      <c r="AG5" s="4"/>
      <c r="AH5" s="111"/>
      <c r="AI5" s="111"/>
      <c r="AJ5" s="4"/>
      <c r="AK5" s="103"/>
      <c r="AL5" s="103"/>
      <c r="AM5" s="103"/>
      <c r="AN5" s="103"/>
      <c r="AO5" s="4"/>
      <c r="AP5" s="4"/>
      <c r="AQ5" s="8"/>
      <c r="AR5" s="8"/>
      <c r="AS5" s="8"/>
      <c r="AT5" s="8"/>
      <c r="AU5" s="8"/>
      <c r="AV5" s="8"/>
    </row>
    <row r="6" spans="1:48" ht="15.75">
      <c r="A6" s="6"/>
      <c r="B6" s="2"/>
      <c r="C6" s="101"/>
      <c r="D6" s="2"/>
      <c r="E6" s="2"/>
      <c r="F6" s="2"/>
      <c r="G6" s="2"/>
      <c r="H6" s="448" t="s">
        <v>51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c r="A7" s="6"/>
      <c r="B7" s="2"/>
      <c r="C7" s="101"/>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9.5" customHeight="1">
      <c r="A8" s="451" t="s">
        <v>52</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00"/>
      <c r="AI8" s="2"/>
      <c r="AJ8" s="2"/>
      <c r="AK8" s="2"/>
      <c r="AL8" s="2"/>
      <c r="AM8" s="2"/>
      <c r="AN8" s="2"/>
      <c r="AO8" s="2"/>
      <c r="AP8" s="2"/>
      <c r="AQ8" s="2"/>
      <c r="AR8" s="2"/>
      <c r="AS8" s="2"/>
      <c r="AT8" s="2"/>
      <c r="AU8" s="2"/>
      <c r="AV8" s="2"/>
    </row>
    <row r="9" spans="1:48" ht="20.25" customHeight="1">
      <c r="A9" s="454" t="s">
        <v>53</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48" ht="21.75" customHeight="1">
      <c r="A10" s="451" t="s">
        <v>54</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48" ht="15.75" hidden="1">
      <c r="A11" s="6" t="s">
        <v>0</v>
      </c>
      <c r="B11" s="2"/>
      <c r="C11" s="101"/>
      <c r="D11" s="17"/>
      <c r="E11" s="17"/>
      <c r="F11" s="17"/>
      <c r="G11" s="17"/>
      <c r="H11" s="17"/>
      <c r="I11" s="18"/>
      <c r="J11" s="99"/>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48" ht="15.75" hidden="1">
      <c r="A12" s="6"/>
      <c r="B12" s="2"/>
      <c r="C12" s="101"/>
      <c r="D12" s="2"/>
      <c r="E12" s="2"/>
      <c r="F12" s="2"/>
      <c r="G12" s="2"/>
      <c r="H12" s="2"/>
      <c r="I12" s="11"/>
      <c r="J12" s="101"/>
      <c r="K12" s="11"/>
      <c r="L12" s="21"/>
      <c r="M12" s="21"/>
      <c r="N12" s="104"/>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48"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48" ht="31.5">
      <c r="A14" s="22" t="s">
        <v>1</v>
      </c>
      <c r="B14" s="467" t="s">
        <v>2</v>
      </c>
      <c r="C14" s="467"/>
      <c r="D14" s="467"/>
      <c r="E14" s="467"/>
      <c r="F14" s="467"/>
      <c r="G14" s="467"/>
      <c r="H14" s="467"/>
      <c r="I14" s="467"/>
      <c r="J14" s="107" t="s">
        <v>3</v>
      </c>
      <c r="K14" s="108" t="s">
        <v>4</v>
      </c>
      <c r="L14" s="108" t="s">
        <v>5</v>
      </c>
      <c r="M14" s="468" t="s">
        <v>6</v>
      </c>
      <c r="N14" s="469"/>
      <c r="O14" s="15"/>
      <c r="P14" s="110"/>
      <c r="Q14" s="110"/>
      <c r="R14" s="101"/>
      <c r="S14" s="101"/>
      <c r="T14" s="101"/>
      <c r="U14" s="101"/>
      <c r="V14" s="101"/>
      <c r="W14" s="101"/>
      <c r="X14" s="101"/>
      <c r="Y14" s="101"/>
      <c r="Z14" s="101"/>
      <c r="AA14" s="101"/>
      <c r="AB14" s="101"/>
      <c r="AC14" s="101"/>
      <c r="AD14" s="101"/>
      <c r="AE14" s="101"/>
      <c r="AF14" s="101"/>
      <c r="AG14" s="100"/>
      <c r="AH14" s="100"/>
      <c r="AI14" s="106"/>
      <c r="AJ14" s="106"/>
      <c r="AK14" s="106"/>
      <c r="AL14" s="106"/>
      <c r="AM14" s="105"/>
      <c r="AN14" s="105"/>
      <c r="AO14" s="105"/>
      <c r="AP14" s="105"/>
      <c r="AQ14" s="105"/>
      <c r="AR14" s="105"/>
      <c r="AS14" s="105"/>
      <c r="AT14" s="105"/>
      <c r="AU14" s="105"/>
      <c r="AV14" s="105"/>
    </row>
    <row r="15" spans="1:48" ht="15" customHeight="1">
      <c r="A15" s="23" t="s">
        <v>7</v>
      </c>
      <c r="B15" s="470" t="s">
        <v>8</v>
      </c>
      <c r="C15" s="467"/>
      <c r="D15" s="467"/>
      <c r="E15" s="467"/>
      <c r="F15" s="467"/>
      <c r="G15" s="467"/>
      <c r="H15" s="467"/>
      <c r="I15" s="467"/>
      <c r="J15" s="109"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48" ht="15.75">
      <c r="A16" s="25">
        <v>1</v>
      </c>
      <c r="B16" s="439" t="s">
        <v>41</v>
      </c>
      <c r="C16" s="440"/>
      <c r="D16" s="440"/>
      <c r="E16" s="440"/>
      <c r="F16" s="440"/>
      <c r="G16" s="440"/>
      <c r="H16" s="440"/>
      <c r="I16" s="441"/>
      <c r="J16" s="26" t="s">
        <v>32</v>
      </c>
      <c r="K16" s="45">
        <v>90</v>
      </c>
      <c r="L16" s="56">
        <f>2650/1.1</f>
        <v>2409.090909090909</v>
      </c>
      <c r="M16" s="442">
        <f>K16*L16</f>
        <v>216818.18181818182</v>
      </c>
      <c r="N16" s="443"/>
      <c r="O16" s="16"/>
      <c r="P16" s="455"/>
      <c r="Q16" s="455"/>
      <c r="R16" s="455"/>
      <c r="S16" s="455"/>
      <c r="T16" s="455"/>
      <c r="U16" s="455"/>
      <c r="V16" s="455"/>
      <c r="W16" s="455"/>
      <c r="X16" s="455"/>
      <c r="Y16" s="455"/>
      <c r="Z16" s="455"/>
      <c r="AA16" s="455"/>
      <c r="AB16" s="455"/>
      <c r="AC16" s="455"/>
      <c r="AD16" s="455"/>
      <c r="AE16" s="455"/>
      <c r="AF16" s="455"/>
      <c r="AG16" s="464"/>
      <c r="AH16" s="464"/>
      <c r="AI16" s="465"/>
      <c r="AJ16" s="465"/>
      <c r="AK16" s="465"/>
      <c r="AL16" s="465"/>
      <c r="AM16" s="466"/>
      <c r="AN16" s="466"/>
      <c r="AO16" s="466"/>
      <c r="AP16" s="466"/>
      <c r="AQ16" s="466"/>
      <c r="AR16" s="466"/>
      <c r="AS16" s="466"/>
      <c r="AT16" s="466"/>
      <c r="AU16" s="466"/>
      <c r="AV16" s="466"/>
    </row>
    <row r="17" spans="1:52" ht="15.75">
      <c r="A17" s="25">
        <v>2</v>
      </c>
      <c r="B17" s="439" t="s">
        <v>58</v>
      </c>
      <c r="C17" s="440"/>
      <c r="D17" s="440"/>
      <c r="E17" s="440"/>
      <c r="F17" s="440"/>
      <c r="G17" s="440"/>
      <c r="H17" s="440"/>
      <c r="I17" s="441"/>
      <c r="J17" s="26" t="s">
        <v>32</v>
      </c>
      <c r="K17" s="45">
        <v>500</v>
      </c>
      <c r="L17" s="56">
        <f t="shared" ref="L17:L19" si="0">2650/1.1</f>
        <v>2409.090909090909</v>
      </c>
      <c r="M17" s="442">
        <f t="shared" ref="M17" si="1">K17*L17</f>
        <v>1204545.4545454546</v>
      </c>
      <c r="N17" s="443"/>
      <c r="O17" s="16"/>
      <c r="P17" s="2"/>
      <c r="Q17" s="2"/>
      <c r="R17" s="2"/>
      <c r="S17" s="2"/>
      <c r="T17" s="2"/>
      <c r="U17" s="2"/>
      <c r="V17" s="2"/>
      <c r="W17" s="101"/>
      <c r="X17" s="101"/>
      <c r="Y17" s="101"/>
      <c r="Z17" s="2"/>
      <c r="AA17" s="2"/>
      <c r="AB17" s="2"/>
      <c r="AC17" s="2"/>
      <c r="AD17" s="2"/>
      <c r="AE17" s="2"/>
      <c r="AF17" s="2"/>
      <c r="AG17" s="2"/>
      <c r="AH17" s="2"/>
      <c r="AI17" s="2"/>
      <c r="AJ17" s="2"/>
      <c r="AK17" s="2"/>
      <c r="AL17" s="2"/>
      <c r="AM17" s="2"/>
      <c r="AN17" s="2"/>
      <c r="AO17" s="2"/>
      <c r="AP17" s="2"/>
      <c r="AQ17" s="2"/>
      <c r="AR17" s="102"/>
      <c r="AS17" s="103"/>
      <c r="AT17" s="103"/>
      <c r="AU17" s="103"/>
      <c r="AV17" s="103"/>
      <c r="AW17" s="27"/>
      <c r="AX17" s="27"/>
      <c r="AY17" s="27"/>
      <c r="AZ17" s="27"/>
    </row>
    <row r="18" spans="1:52" ht="15.75">
      <c r="A18" s="25"/>
      <c r="B18" s="439" t="s">
        <v>30</v>
      </c>
      <c r="C18" s="440"/>
      <c r="D18" s="440"/>
      <c r="E18" s="440"/>
      <c r="F18" s="440"/>
      <c r="G18" s="440"/>
      <c r="H18" s="440"/>
      <c r="I18" s="441"/>
      <c r="J18" s="26" t="s">
        <v>32</v>
      </c>
      <c r="K18" s="45">
        <v>250</v>
      </c>
      <c r="L18" s="56">
        <f t="shared" si="0"/>
        <v>2409.090909090909</v>
      </c>
      <c r="M18" s="442">
        <f t="shared" ref="M18:M20" si="2">K18*L18</f>
        <v>602272.72727272729</v>
      </c>
      <c r="N18" s="443"/>
      <c r="O18" s="16"/>
      <c r="P18" s="2"/>
      <c r="Q18" s="2"/>
      <c r="R18" s="2"/>
      <c r="S18" s="2"/>
      <c r="T18" s="2"/>
      <c r="U18" s="2"/>
      <c r="V18" s="2"/>
      <c r="W18" s="101"/>
      <c r="X18" s="101"/>
      <c r="Y18" s="101"/>
      <c r="Z18" s="2"/>
      <c r="AA18" s="2"/>
      <c r="AB18" s="2"/>
      <c r="AC18" s="2"/>
      <c r="AD18" s="2"/>
      <c r="AE18" s="2"/>
      <c r="AF18" s="2"/>
      <c r="AG18" s="2"/>
      <c r="AH18" s="2"/>
      <c r="AI18" s="2"/>
      <c r="AJ18" s="2"/>
      <c r="AK18" s="2"/>
      <c r="AL18" s="2"/>
      <c r="AM18" s="2"/>
      <c r="AN18" s="2"/>
      <c r="AO18" s="2"/>
      <c r="AP18" s="2"/>
      <c r="AQ18" s="2"/>
      <c r="AR18" s="102"/>
      <c r="AS18" s="103"/>
      <c r="AT18" s="103"/>
      <c r="AU18" s="103"/>
      <c r="AV18" s="103"/>
      <c r="AW18" s="27"/>
      <c r="AX18" s="27"/>
      <c r="AY18" s="27"/>
      <c r="AZ18" s="27"/>
    </row>
    <row r="19" spans="1:52" ht="15.75">
      <c r="A19" s="25">
        <v>3</v>
      </c>
      <c r="B19" s="439" t="s">
        <v>28</v>
      </c>
      <c r="C19" s="440"/>
      <c r="D19" s="440"/>
      <c r="E19" s="440"/>
      <c r="F19" s="440"/>
      <c r="G19" s="440"/>
      <c r="H19" s="440"/>
      <c r="I19" s="441"/>
      <c r="J19" s="26" t="s">
        <v>32</v>
      </c>
      <c r="K19" s="45">
        <v>800</v>
      </c>
      <c r="L19" s="56">
        <f t="shared" si="0"/>
        <v>2409.090909090909</v>
      </c>
      <c r="M19" s="442">
        <f t="shared" si="2"/>
        <v>1927272.7272727273</v>
      </c>
      <c r="N19" s="443"/>
      <c r="O19" s="16"/>
      <c r="P19" s="2"/>
      <c r="Q19" s="2"/>
      <c r="R19" s="2"/>
      <c r="S19" s="2"/>
      <c r="T19" s="2"/>
      <c r="U19" s="2"/>
      <c r="V19" s="2"/>
      <c r="W19" s="101"/>
      <c r="X19" s="101"/>
      <c r="Y19" s="101"/>
      <c r="Z19" s="2"/>
      <c r="AA19" s="2"/>
      <c r="AB19" s="2"/>
      <c r="AC19" s="2"/>
      <c r="AD19" s="2"/>
      <c r="AE19" s="2"/>
      <c r="AF19" s="2"/>
      <c r="AG19" s="2"/>
      <c r="AH19" s="2"/>
      <c r="AI19" s="2"/>
      <c r="AJ19" s="2"/>
      <c r="AK19" s="2"/>
      <c r="AL19" s="2"/>
      <c r="AM19" s="2"/>
      <c r="AN19" s="2"/>
      <c r="AO19" s="2"/>
      <c r="AP19" s="2"/>
      <c r="AQ19" s="2"/>
      <c r="AR19" s="102"/>
      <c r="AS19" s="103"/>
      <c r="AT19" s="103"/>
      <c r="AU19" s="103"/>
      <c r="AV19" s="103"/>
      <c r="AW19" s="27"/>
      <c r="AX19" s="27"/>
      <c r="AY19" s="27"/>
      <c r="AZ19" s="27"/>
    </row>
    <row r="20" spans="1:52" ht="15.75">
      <c r="A20" s="28"/>
      <c r="B20" s="483" t="s">
        <v>25</v>
      </c>
      <c r="C20" s="484"/>
      <c r="D20" s="484"/>
      <c r="E20" s="484"/>
      <c r="F20" s="484"/>
      <c r="G20" s="484"/>
      <c r="H20" s="484"/>
      <c r="I20" s="485"/>
      <c r="J20" s="29" t="s">
        <v>32</v>
      </c>
      <c r="K20" s="46">
        <v>150</v>
      </c>
      <c r="L20" s="44">
        <f>750/1.1</f>
        <v>681.81818181818176</v>
      </c>
      <c r="M20" s="442">
        <f t="shared" si="2"/>
        <v>102272.72727272726</v>
      </c>
      <c r="N20" s="443"/>
      <c r="O20" s="16" t="s">
        <v>13</v>
      </c>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1"/>
      <c r="B21" s="476"/>
      <c r="C21" s="476"/>
      <c r="D21" s="476"/>
      <c r="E21" s="476"/>
      <c r="F21" s="476"/>
      <c r="G21" s="476"/>
      <c r="H21" s="476"/>
      <c r="I21" s="476"/>
      <c r="J21" s="477" t="s">
        <v>14</v>
      </c>
      <c r="K21" s="477"/>
      <c r="L21" s="478"/>
      <c r="M21" s="479">
        <f>ROUND(SUM(M16:N20),0)</f>
        <v>4053182</v>
      </c>
      <c r="N21" s="480"/>
      <c r="O21" s="16" t="s">
        <v>13</v>
      </c>
      <c r="P21" s="3"/>
      <c r="Q21" s="2"/>
      <c r="R21" s="2"/>
      <c r="S21" s="2"/>
      <c r="T21" s="2"/>
      <c r="U21" s="2"/>
      <c r="V21" s="2"/>
      <c r="W21" s="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27"/>
      <c r="AX21" s="27"/>
      <c r="AY21" s="27"/>
      <c r="AZ21" s="27"/>
    </row>
    <row r="22" spans="1:52" ht="15.75">
      <c r="A22" s="1" t="s">
        <v>21</v>
      </c>
      <c r="B22" s="30"/>
      <c r="C22" s="47">
        <v>0.1</v>
      </c>
      <c r="D22" s="30"/>
      <c r="E22" s="481"/>
      <c r="F22" s="482"/>
      <c r="G22" s="30"/>
      <c r="H22" s="30"/>
      <c r="I22" s="30"/>
      <c r="J22" s="477" t="s">
        <v>15</v>
      </c>
      <c r="K22" s="477"/>
      <c r="L22" s="478"/>
      <c r="M22" s="479">
        <f>ROUND(M21*C22,0)</f>
        <v>405318</v>
      </c>
      <c r="N22" s="480"/>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c r="A23" s="1"/>
      <c r="B23" s="30"/>
      <c r="C23" s="30"/>
      <c r="D23" s="30"/>
      <c r="E23" s="30"/>
      <c r="F23" s="30"/>
      <c r="G23" s="30"/>
      <c r="H23" s="30"/>
      <c r="I23" s="30"/>
      <c r="J23" s="477" t="s">
        <v>16</v>
      </c>
      <c r="K23" s="477"/>
      <c r="L23" s="478"/>
      <c r="M23" s="479">
        <f>M21+M22</f>
        <v>4458500</v>
      </c>
      <c r="N23" s="480"/>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c r="A24" s="6"/>
      <c r="B24" s="2"/>
      <c r="C24" s="2"/>
      <c r="D24" s="2"/>
      <c r="E24" s="2"/>
      <c r="F24" s="2"/>
      <c r="G24" s="2"/>
      <c r="H24" s="2"/>
      <c r="I24" s="2"/>
      <c r="J24" s="2"/>
      <c r="K24" s="11"/>
      <c r="L24" s="11"/>
      <c r="M24" s="11"/>
      <c r="N24" s="7"/>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15.75">
      <c r="A25" s="454" t="e">
        <f ca="1">"Số tiền bằng chữ: "&amp;_xll.VND(M23)</f>
        <v>#NAME?</v>
      </c>
      <c r="B25" s="455"/>
      <c r="C25" s="455"/>
      <c r="D25" s="455"/>
      <c r="E25" s="455"/>
      <c r="F25" s="455"/>
      <c r="G25" s="455"/>
      <c r="H25" s="455"/>
      <c r="I25" s="455"/>
      <c r="J25" s="455"/>
      <c r="K25" s="455"/>
      <c r="L25" s="455"/>
      <c r="M25" s="455"/>
      <c r="N25" s="456"/>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hidden="1">
      <c r="A26" s="6"/>
      <c r="B26" s="2"/>
      <c r="C26" s="2"/>
      <c r="D26" s="2"/>
      <c r="E26" s="2"/>
      <c r="F26" s="48"/>
      <c r="G26" s="48"/>
      <c r="H26" s="48"/>
      <c r="I26" s="48"/>
      <c r="J26" s="48"/>
      <c r="K26" s="48"/>
      <c r="L26" s="48"/>
      <c r="M26" s="48"/>
      <c r="N26" s="49"/>
      <c r="O26" s="1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31"/>
      <c r="AR26" s="31"/>
      <c r="AS26" s="31"/>
      <c r="AT26" s="31"/>
      <c r="AU26" s="31"/>
      <c r="AV26" s="31"/>
      <c r="AW26" s="27"/>
      <c r="AX26" s="27"/>
      <c r="AY26" s="27"/>
      <c r="AZ26" s="27"/>
    </row>
    <row r="27" spans="1:52" ht="15.75" hidden="1">
      <c r="A27" s="493"/>
      <c r="B27" s="494"/>
      <c r="C27" s="494"/>
      <c r="D27" s="494"/>
      <c r="E27" s="494"/>
      <c r="F27" s="494"/>
      <c r="G27" s="494"/>
      <c r="H27" s="494"/>
      <c r="I27" s="494"/>
      <c r="J27" s="494"/>
      <c r="K27" s="494"/>
      <c r="L27" s="494"/>
      <c r="M27" s="494"/>
      <c r="N27" s="495"/>
      <c r="O27" s="1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31"/>
      <c r="AR27" s="31"/>
      <c r="AS27" s="31"/>
      <c r="AT27" s="31"/>
      <c r="AU27" s="31"/>
      <c r="AV27" s="31"/>
      <c r="AW27" s="27"/>
      <c r="AX27" s="27"/>
      <c r="AY27" s="27"/>
      <c r="AZ27" s="27"/>
    </row>
    <row r="28" spans="1:52" ht="15.75" hidden="1">
      <c r="A28" s="6"/>
      <c r="B28" s="2"/>
      <c r="C28" s="2"/>
      <c r="D28" s="2"/>
      <c r="E28" s="2"/>
      <c r="F28" s="14"/>
      <c r="G28" s="14"/>
      <c r="H28" s="14"/>
      <c r="I28" s="14"/>
      <c r="J28" s="14"/>
      <c r="K28" s="14"/>
      <c r="L28" s="14"/>
      <c r="M28" s="14"/>
      <c r="N28" s="32"/>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20.25" customHeight="1">
      <c r="A29" s="496" t="s">
        <v>17</v>
      </c>
      <c r="B29" s="464"/>
      <c r="C29" s="464"/>
      <c r="D29" s="464"/>
      <c r="E29" s="464"/>
      <c r="F29" s="464"/>
      <c r="G29" s="464"/>
      <c r="H29" s="14"/>
      <c r="I29" s="14"/>
      <c r="J29" s="14"/>
      <c r="K29" s="497" t="s">
        <v>18</v>
      </c>
      <c r="L29" s="497"/>
      <c r="M29" s="497"/>
      <c r="N29" s="498"/>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488" t="s">
        <v>19</v>
      </c>
      <c r="B30" s="489"/>
      <c r="C30" s="489"/>
      <c r="D30" s="489"/>
      <c r="E30" s="489"/>
      <c r="F30" s="489"/>
      <c r="G30" s="489"/>
      <c r="H30" s="33"/>
      <c r="I30" s="33"/>
      <c r="J30" s="33"/>
      <c r="K30" s="490" t="s">
        <v>24</v>
      </c>
      <c r="L30" s="490"/>
      <c r="M30" s="490"/>
      <c r="N30" s="491"/>
      <c r="O30" s="34"/>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AR30" s="36"/>
      <c r="AS30" s="36"/>
      <c r="AT30" s="36"/>
      <c r="AU30" s="36"/>
      <c r="AV30" s="36"/>
      <c r="AW30" s="37"/>
      <c r="AX30" s="37"/>
      <c r="AY30" s="37"/>
      <c r="AZ30" s="37"/>
    </row>
    <row r="31" spans="1:52" ht="15.75">
      <c r="A31" s="6"/>
      <c r="B31" s="2"/>
      <c r="C31" s="2"/>
      <c r="D31" s="2"/>
      <c r="E31" s="2"/>
      <c r="F31" s="2"/>
      <c r="G31" s="2"/>
      <c r="H31" s="2"/>
      <c r="I31" s="2"/>
      <c r="J31" s="2"/>
      <c r="K31" s="11"/>
      <c r="L31" s="11"/>
      <c r="M31" s="11"/>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5.75">
      <c r="A32" s="6"/>
      <c r="B32" s="2"/>
      <c r="C32" s="2"/>
      <c r="D32" s="2"/>
      <c r="E32" s="2"/>
      <c r="F32" s="2"/>
      <c r="G32" s="2"/>
      <c r="H32" s="2"/>
      <c r="I32" s="2"/>
      <c r="J32" s="2"/>
      <c r="K32" s="11"/>
      <c r="L32" s="11"/>
      <c r="M32" s="11"/>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15.75">
      <c r="A33" s="6"/>
      <c r="B33" s="2"/>
      <c r="C33" s="2"/>
      <c r="D33" s="2"/>
      <c r="E33" s="2"/>
      <c r="F33" s="2"/>
      <c r="G33" s="2"/>
      <c r="H33" s="2"/>
      <c r="I33" s="2"/>
      <c r="J33" s="2"/>
      <c r="K33" s="11"/>
      <c r="L33" s="11"/>
      <c r="M33" s="11"/>
      <c r="N33" s="7"/>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5.75">
      <c r="A34" s="496" t="s">
        <v>55</v>
      </c>
      <c r="B34" s="464"/>
      <c r="C34" s="464"/>
      <c r="D34" s="464"/>
      <c r="E34" s="464"/>
      <c r="F34" s="464"/>
      <c r="G34" s="464"/>
      <c r="H34" s="2"/>
      <c r="I34" s="2"/>
      <c r="J34" s="2"/>
      <c r="K34" s="466" t="s">
        <v>56</v>
      </c>
      <c r="L34" s="466"/>
      <c r="M34" s="466"/>
      <c r="N34" s="499"/>
    </row>
    <row r="35" spans="1:52" ht="15.75">
      <c r="A35" s="6"/>
      <c r="B35" s="2"/>
      <c r="C35" s="2"/>
      <c r="D35" s="2"/>
      <c r="E35" s="2"/>
      <c r="F35" s="2"/>
      <c r="G35" s="2"/>
      <c r="H35" s="2"/>
      <c r="I35" s="2"/>
      <c r="J35" s="2"/>
      <c r="K35" s="11"/>
      <c r="L35" s="11"/>
      <c r="M35" s="11"/>
      <c r="N35" s="7"/>
    </row>
    <row r="36" spans="1:52" ht="15.75">
      <c r="A36" s="6"/>
      <c r="B36" s="2"/>
      <c r="C36" s="2"/>
      <c r="D36" s="2"/>
      <c r="E36" s="2"/>
      <c r="F36" s="2"/>
      <c r="G36" s="2"/>
      <c r="H36" s="2"/>
      <c r="I36" s="2"/>
      <c r="J36" s="2"/>
      <c r="K36" s="11"/>
      <c r="L36" s="11"/>
      <c r="M36" s="11"/>
      <c r="N36" s="7"/>
    </row>
    <row r="37" spans="1:52" ht="15.75">
      <c r="A37" s="6"/>
      <c r="B37" s="2"/>
      <c r="C37" s="2"/>
      <c r="D37" s="2"/>
      <c r="E37" s="2"/>
      <c r="F37" s="2"/>
      <c r="G37" s="2"/>
      <c r="H37" s="2"/>
      <c r="I37" s="2"/>
      <c r="J37" s="2"/>
      <c r="K37" s="11"/>
      <c r="L37" s="11"/>
      <c r="M37" s="11"/>
      <c r="N37" s="7"/>
    </row>
    <row r="38" spans="1:52" ht="15.75">
      <c r="A38" s="6"/>
      <c r="B38" s="2"/>
      <c r="C38" s="2"/>
      <c r="D38" s="2"/>
      <c r="E38" s="2"/>
      <c r="F38" s="2"/>
      <c r="G38" s="2"/>
      <c r="H38" s="2"/>
      <c r="I38" s="2"/>
      <c r="J38" s="2"/>
      <c r="K38" s="11"/>
      <c r="L38" s="11"/>
      <c r="M38" s="11"/>
      <c r="N38" s="7"/>
    </row>
    <row r="39" spans="1:52" ht="15.75">
      <c r="A39" s="6"/>
      <c r="B39" s="2"/>
      <c r="C39" s="2"/>
      <c r="D39" s="2"/>
      <c r="E39" s="2"/>
      <c r="F39" s="2"/>
      <c r="G39" s="2"/>
      <c r="H39" s="2"/>
      <c r="I39" s="2"/>
      <c r="J39" s="2"/>
      <c r="K39" s="11"/>
      <c r="L39" s="11"/>
      <c r="M39" s="11"/>
      <c r="N39" s="7"/>
    </row>
    <row r="40" spans="1:52" ht="15.75">
      <c r="A40" s="6"/>
      <c r="B40" s="2"/>
      <c r="C40" s="2"/>
      <c r="D40" s="2"/>
      <c r="E40" s="2"/>
      <c r="F40" s="2"/>
      <c r="G40" s="2"/>
      <c r="H40" s="2"/>
      <c r="I40" s="2"/>
      <c r="J40" s="2"/>
      <c r="K40" s="11"/>
      <c r="L40" s="11"/>
      <c r="M40" s="11"/>
      <c r="N40" s="7"/>
    </row>
    <row r="41" spans="1:52" ht="16.5" thickBot="1">
      <c r="A41" s="38"/>
      <c r="B41" s="39"/>
      <c r="C41" s="39"/>
      <c r="D41" s="39"/>
      <c r="E41" s="39"/>
      <c r="F41" s="39"/>
      <c r="G41" s="39"/>
      <c r="H41" s="39"/>
      <c r="I41" s="39"/>
      <c r="J41" s="39"/>
      <c r="K41" s="40"/>
      <c r="L41" s="40"/>
      <c r="M41" s="40"/>
      <c r="N41" s="41"/>
    </row>
    <row r="42" spans="1:52" ht="15.75" thickTop="1">
      <c r="A42" s="492"/>
      <c r="B42" s="492"/>
      <c r="C42" s="492"/>
      <c r="D42" s="492"/>
      <c r="E42" s="492"/>
      <c r="F42" s="492"/>
      <c r="G42" s="492"/>
      <c r="H42" s="492"/>
      <c r="I42" s="492"/>
      <c r="J42" s="492"/>
      <c r="K42" s="492"/>
      <c r="L42" s="492"/>
      <c r="M42" s="492"/>
      <c r="N42" s="492"/>
    </row>
  </sheetData>
  <mergeCells count="82">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P12:Q12"/>
    <mergeCell ref="R12:AF12"/>
    <mergeCell ref="AG12:AH12"/>
    <mergeCell ref="AI12:AL12"/>
    <mergeCell ref="AM12:AQ12"/>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5:AV15"/>
    <mergeCell ref="B16:I16"/>
    <mergeCell ref="M16:N16"/>
    <mergeCell ref="P16:Q16"/>
    <mergeCell ref="R16:AF16"/>
    <mergeCell ref="AG16:AH16"/>
    <mergeCell ref="AI16:AL16"/>
    <mergeCell ref="AM16:AQ16"/>
    <mergeCell ref="AR16:AV16"/>
    <mergeCell ref="B17:I17"/>
    <mergeCell ref="M17:N17"/>
    <mergeCell ref="B19:I19"/>
    <mergeCell ref="M19:N19"/>
    <mergeCell ref="B20:I20"/>
    <mergeCell ref="M20:N20"/>
    <mergeCell ref="P20:AF20"/>
    <mergeCell ref="AG20:AQ20"/>
    <mergeCell ref="AR20:AV20"/>
    <mergeCell ref="B21:I21"/>
    <mergeCell ref="J21:L21"/>
    <mergeCell ref="M21:N21"/>
    <mergeCell ref="X21:AV21"/>
    <mergeCell ref="A42:N42"/>
    <mergeCell ref="B18:I18"/>
    <mergeCell ref="M18:N18"/>
    <mergeCell ref="A27:N27"/>
    <mergeCell ref="A29:G29"/>
    <mergeCell ref="K29:N29"/>
    <mergeCell ref="A30:G30"/>
    <mergeCell ref="K30:N30"/>
    <mergeCell ref="A34:G34"/>
    <mergeCell ref="K34:N34"/>
    <mergeCell ref="E22:F22"/>
    <mergeCell ref="J22:L22"/>
    <mergeCell ref="M22:N22"/>
    <mergeCell ref="J23:L23"/>
    <mergeCell ref="M23:N23"/>
    <mergeCell ref="A25:N25"/>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zoomScale="120" zoomScaleNormal="120" workbookViewId="0">
      <selection activeCell="A31" sqref="A31"/>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59</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12"/>
      <c r="AE5" s="112"/>
      <c r="AF5" s="112"/>
      <c r="AG5" s="4"/>
      <c r="AH5" s="111"/>
      <c r="AI5" s="111"/>
      <c r="AJ5" s="4"/>
      <c r="AK5" s="103"/>
      <c r="AL5" s="103"/>
      <c r="AM5" s="103"/>
      <c r="AN5" s="103"/>
      <c r="AO5" s="4"/>
      <c r="AP5" s="4"/>
      <c r="AQ5" s="8"/>
      <c r="AR5" s="8"/>
      <c r="AS5" s="8"/>
      <c r="AT5" s="8"/>
      <c r="AU5" s="8"/>
      <c r="AV5" s="8"/>
    </row>
    <row r="6" spans="1:52" ht="15.75">
      <c r="A6" s="6"/>
      <c r="B6" s="2"/>
      <c r="C6" s="101"/>
      <c r="D6" s="2"/>
      <c r="E6" s="2"/>
      <c r="F6" s="2"/>
      <c r="G6" s="2"/>
      <c r="H6" s="448" t="s">
        <v>51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01"/>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61</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00"/>
      <c r="AI8" s="2"/>
      <c r="AJ8" s="2"/>
      <c r="AK8" s="2"/>
      <c r="AL8" s="2"/>
      <c r="AM8" s="2"/>
      <c r="AN8" s="2"/>
      <c r="AO8" s="2"/>
      <c r="AP8" s="2"/>
      <c r="AQ8" s="2"/>
      <c r="AR8" s="2"/>
      <c r="AS8" s="2"/>
      <c r="AT8" s="2"/>
      <c r="AU8" s="2"/>
      <c r="AV8" s="2"/>
    </row>
    <row r="9" spans="1:52" ht="20.25" customHeight="1">
      <c r="A9" s="454" t="s">
        <v>37</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62</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01"/>
      <c r="D11" s="17"/>
      <c r="E11" s="17"/>
      <c r="F11" s="17"/>
      <c r="G11" s="17"/>
      <c r="H11" s="17"/>
      <c r="I11" s="18"/>
      <c r="J11" s="99"/>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01"/>
      <c r="D12" s="2"/>
      <c r="E12" s="2"/>
      <c r="F12" s="2"/>
      <c r="G12" s="2"/>
      <c r="H12" s="2"/>
      <c r="I12" s="11"/>
      <c r="J12" s="101"/>
      <c r="K12" s="11"/>
      <c r="L12" s="21"/>
      <c r="M12" s="21"/>
      <c r="N12" s="104"/>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07" t="s">
        <v>3</v>
      </c>
      <c r="K14" s="108" t="s">
        <v>4</v>
      </c>
      <c r="L14" s="108" t="s">
        <v>5</v>
      </c>
      <c r="M14" s="468" t="s">
        <v>6</v>
      </c>
      <c r="N14" s="469"/>
      <c r="O14" s="15"/>
      <c r="P14" s="110"/>
      <c r="Q14" s="110"/>
      <c r="R14" s="101"/>
      <c r="S14" s="101"/>
      <c r="T14" s="101"/>
      <c r="U14" s="101"/>
      <c r="V14" s="101"/>
      <c r="W14" s="101"/>
      <c r="X14" s="101"/>
      <c r="Y14" s="101"/>
      <c r="Z14" s="101"/>
      <c r="AA14" s="101"/>
      <c r="AB14" s="101"/>
      <c r="AC14" s="101"/>
      <c r="AD14" s="101"/>
      <c r="AE14" s="101"/>
      <c r="AF14" s="101"/>
      <c r="AG14" s="100"/>
      <c r="AH14" s="100"/>
      <c r="AI14" s="106"/>
      <c r="AJ14" s="106"/>
      <c r="AK14" s="106"/>
      <c r="AL14" s="106"/>
      <c r="AM14" s="105"/>
      <c r="AN14" s="105"/>
      <c r="AO14" s="105"/>
      <c r="AP14" s="105"/>
      <c r="AQ14" s="105"/>
      <c r="AR14" s="105"/>
      <c r="AS14" s="105"/>
      <c r="AT14" s="105"/>
      <c r="AU14" s="105"/>
      <c r="AV14" s="105"/>
    </row>
    <row r="15" spans="1:52" ht="15" customHeight="1">
      <c r="A15" s="23" t="s">
        <v>7</v>
      </c>
      <c r="B15" s="470" t="s">
        <v>8</v>
      </c>
      <c r="C15" s="467"/>
      <c r="D15" s="467"/>
      <c r="E15" s="467"/>
      <c r="F15" s="467"/>
      <c r="G15" s="467"/>
      <c r="H15" s="467"/>
      <c r="I15" s="467"/>
      <c r="J15" s="109"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c r="B16" s="483" t="s">
        <v>25</v>
      </c>
      <c r="C16" s="484"/>
      <c r="D16" s="484"/>
      <c r="E16" s="484"/>
      <c r="F16" s="484"/>
      <c r="G16" s="484"/>
      <c r="H16" s="484"/>
      <c r="I16" s="485"/>
      <c r="J16" s="29" t="s">
        <v>32</v>
      </c>
      <c r="K16" s="46">
        <v>1500</v>
      </c>
      <c r="L16" s="44">
        <f>750/1.1</f>
        <v>681.81818181818176</v>
      </c>
      <c r="M16" s="442">
        <f t="shared" ref="M16" si="0">K16*L16</f>
        <v>1022727.2727272726</v>
      </c>
      <c r="N16" s="443"/>
      <c r="O16" s="16" t="s">
        <v>13</v>
      </c>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1"/>
      <c r="B17" s="476"/>
      <c r="C17" s="476"/>
      <c r="D17" s="476"/>
      <c r="E17" s="476"/>
      <c r="F17" s="476"/>
      <c r="G17" s="476"/>
      <c r="H17" s="476"/>
      <c r="I17" s="476"/>
      <c r="J17" s="477" t="s">
        <v>14</v>
      </c>
      <c r="K17" s="477"/>
      <c r="L17" s="478"/>
      <c r="M17" s="479">
        <f>ROUND(SUM(M16:N16),0)</f>
        <v>1022727</v>
      </c>
      <c r="N17" s="480"/>
      <c r="O17" s="16" t="s">
        <v>13</v>
      </c>
      <c r="P17" s="3"/>
      <c r="Q17" s="2"/>
      <c r="R17" s="2"/>
      <c r="S17" s="2"/>
      <c r="T17" s="2"/>
      <c r="U17" s="2"/>
      <c r="V17" s="2"/>
      <c r="W17" s="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27"/>
      <c r="AX17" s="27"/>
      <c r="AY17" s="27"/>
      <c r="AZ17" s="27"/>
    </row>
    <row r="18" spans="1:52" ht="15.75">
      <c r="A18" s="1" t="s">
        <v>21</v>
      </c>
      <c r="B18" s="30"/>
      <c r="C18" s="47">
        <v>0.1</v>
      </c>
      <c r="D18" s="30"/>
      <c r="E18" s="481"/>
      <c r="F18" s="482"/>
      <c r="G18" s="30"/>
      <c r="H18" s="30"/>
      <c r="I18" s="30"/>
      <c r="J18" s="477" t="s">
        <v>15</v>
      </c>
      <c r="K18" s="477"/>
      <c r="L18" s="478"/>
      <c r="M18" s="479">
        <f>ROUND(M17*C18,0)</f>
        <v>102273</v>
      </c>
      <c r="N18" s="480"/>
      <c r="O18" s="15"/>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31"/>
      <c r="AR18" s="31"/>
      <c r="AS18" s="31"/>
      <c r="AT18" s="31"/>
      <c r="AU18" s="31"/>
      <c r="AV18" s="31"/>
      <c r="AW18" s="27"/>
      <c r="AX18" s="27"/>
      <c r="AY18" s="27"/>
      <c r="AZ18" s="27"/>
    </row>
    <row r="19" spans="1:52" ht="15.75">
      <c r="A19" s="1"/>
      <c r="B19" s="30"/>
      <c r="C19" s="30"/>
      <c r="D19" s="30"/>
      <c r="E19" s="30"/>
      <c r="F19" s="30"/>
      <c r="G19" s="30"/>
      <c r="H19" s="30"/>
      <c r="I19" s="30"/>
      <c r="J19" s="477" t="s">
        <v>16</v>
      </c>
      <c r="K19" s="477"/>
      <c r="L19" s="478"/>
      <c r="M19" s="479">
        <f>M17+M18</f>
        <v>1125000</v>
      </c>
      <c r="N19" s="480"/>
      <c r="O19" s="15"/>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31"/>
      <c r="AR19" s="31"/>
      <c r="AS19" s="31"/>
      <c r="AT19" s="31"/>
      <c r="AU19" s="31"/>
      <c r="AV19" s="31"/>
      <c r="AW19" s="27"/>
      <c r="AX19" s="27"/>
      <c r="AY19" s="27"/>
      <c r="AZ19" s="27"/>
    </row>
    <row r="20" spans="1:52" ht="15.75">
      <c r="A20" s="6"/>
      <c r="B20" s="2"/>
      <c r="C20" s="2"/>
      <c r="D20" s="2"/>
      <c r="E20" s="2"/>
      <c r="F20" s="2"/>
      <c r="G20" s="2"/>
      <c r="H20" s="2"/>
      <c r="I20" s="2"/>
      <c r="J20" s="2"/>
      <c r="K20" s="11"/>
      <c r="L20" s="11"/>
      <c r="M20" s="11"/>
      <c r="N20" s="7"/>
      <c r="O20" s="15"/>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31"/>
      <c r="AR20" s="31"/>
      <c r="AS20" s="31"/>
      <c r="AT20" s="31"/>
      <c r="AU20" s="31"/>
      <c r="AV20" s="31"/>
      <c r="AW20" s="27"/>
      <c r="AX20" s="27"/>
      <c r="AY20" s="27"/>
      <c r="AZ20" s="27"/>
    </row>
    <row r="21" spans="1:52" ht="15.75">
      <c r="A21" s="454" t="e">
        <f ca="1">"Số tiền bằng chữ: "&amp;_xll.VND(M19)</f>
        <v>#NAME?</v>
      </c>
      <c r="B21" s="455"/>
      <c r="C21" s="455"/>
      <c r="D21" s="455"/>
      <c r="E21" s="455"/>
      <c r="F21" s="455"/>
      <c r="G21" s="455"/>
      <c r="H21" s="455"/>
      <c r="I21" s="455"/>
      <c r="J21" s="455"/>
      <c r="K21" s="455"/>
      <c r="L21" s="455"/>
      <c r="M21" s="455"/>
      <c r="N21" s="456"/>
      <c r="O21" s="1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1"/>
      <c r="AR21" s="31"/>
      <c r="AS21" s="31"/>
      <c r="AT21" s="31"/>
      <c r="AU21" s="31"/>
      <c r="AV21" s="31"/>
      <c r="AW21" s="27"/>
      <c r="AX21" s="27"/>
      <c r="AY21" s="27"/>
      <c r="AZ21" s="27"/>
    </row>
    <row r="22" spans="1:52" ht="15.75" hidden="1">
      <c r="A22" s="6"/>
      <c r="B22" s="2"/>
      <c r="C22" s="2"/>
      <c r="D22" s="2"/>
      <c r="E22" s="2"/>
      <c r="F22" s="48"/>
      <c r="G22" s="48"/>
      <c r="H22" s="48"/>
      <c r="I22" s="48"/>
      <c r="J22" s="48"/>
      <c r="K22" s="48"/>
      <c r="L22" s="48"/>
      <c r="M22" s="48"/>
      <c r="N22" s="49"/>
      <c r="O22" s="1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31"/>
      <c r="AR22" s="31"/>
      <c r="AS22" s="31"/>
      <c r="AT22" s="31"/>
      <c r="AU22" s="31"/>
      <c r="AV22" s="31"/>
      <c r="AW22" s="27"/>
      <c r="AX22" s="27"/>
      <c r="AY22" s="27"/>
      <c r="AZ22" s="27"/>
    </row>
    <row r="23" spans="1:52" ht="15.75" hidden="1">
      <c r="A23" s="493"/>
      <c r="B23" s="494"/>
      <c r="C23" s="494"/>
      <c r="D23" s="494"/>
      <c r="E23" s="494"/>
      <c r="F23" s="494"/>
      <c r="G23" s="494"/>
      <c r="H23" s="494"/>
      <c r="I23" s="494"/>
      <c r="J23" s="494"/>
      <c r="K23" s="494"/>
      <c r="L23" s="494"/>
      <c r="M23" s="494"/>
      <c r="N23" s="495"/>
      <c r="O23" s="1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31"/>
      <c r="AT23" s="31"/>
      <c r="AU23" s="31"/>
      <c r="AV23" s="31"/>
      <c r="AW23" s="27"/>
      <c r="AX23" s="27"/>
      <c r="AY23" s="27"/>
      <c r="AZ23" s="27"/>
    </row>
    <row r="24" spans="1:52" ht="15.75" hidden="1">
      <c r="A24" s="6"/>
      <c r="B24" s="2"/>
      <c r="C24" s="2"/>
      <c r="D24" s="2"/>
      <c r="E24" s="2"/>
      <c r="F24" s="14"/>
      <c r="G24" s="14"/>
      <c r="H24" s="14"/>
      <c r="I24" s="14"/>
      <c r="J24" s="14"/>
      <c r="K24" s="14"/>
      <c r="L24" s="14"/>
      <c r="M24" s="14"/>
      <c r="N24" s="32"/>
      <c r="O24" s="1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31"/>
      <c r="AR24" s="31"/>
      <c r="AS24" s="31"/>
      <c r="AT24" s="31"/>
      <c r="AU24" s="31"/>
      <c r="AV24" s="31"/>
      <c r="AW24" s="27"/>
      <c r="AX24" s="27"/>
      <c r="AY24" s="27"/>
      <c r="AZ24" s="27"/>
    </row>
    <row r="25" spans="1:52" ht="20.25" customHeight="1">
      <c r="A25" s="496" t="s">
        <v>17</v>
      </c>
      <c r="B25" s="464"/>
      <c r="C25" s="464"/>
      <c r="D25" s="464"/>
      <c r="E25" s="464"/>
      <c r="F25" s="464"/>
      <c r="G25" s="464"/>
      <c r="H25" s="14"/>
      <c r="I25" s="14"/>
      <c r="J25" s="14"/>
      <c r="K25" s="497" t="s">
        <v>18</v>
      </c>
      <c r="L25" s="497"/>
      <c r="M25" s="497"/>
      <c r="N25" s="498"/>
      <c r="O25" s="1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31"/>
      <c r="AR25" s="31"/>
      <c r="AS25" s="31"/>
      <c r="AT25" s="31"/>
      <c r="AU25" s="31"/>
      <c r="AV25" s="31"/>
      <c r="AW25" s="27"/>
      <c r="AX25" s="27"/>
      <c r="AY25" s="27"/>
      <c r="AZ25" s="27"/>
    </row>
    <row r="26" spans="1:52" ht="15.75">
      <c r="A26" s="488" t="s">
        <v>19</v>
      </c>
      <c r="B26" s="489"/>
      <c r="C26" s="489"/>
      <c r="D26" s="489"/>
      <c r="E26" s="489"/>
      <c r="F26" s="489"/>
      <c r="G26" s="489"/>
      <c r="H26" s="33"/>
      <c r="I26" s="33"/>
      <c r="J26" s="33"/>
      <c r="K26" s="490" t="s">
        <v>24</v>
      </c>
      <c r="L26" s="490"/>
      <c r="M26" s="490"/>
      <c r="N26" s="491"/>
      <c r="O26" s="34"/>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6"/>
      <c r="AR26" s="36"/>
      <c r="AS26" s="36"/>
      <c r="AT26" s="36"/>
      <c r="AU26" s="36"/>
      <c r="AV26" s="36"/>
      <c r="AW26" s="37"/>
      <c r="AX26" s="37"/>
      <c r="AY26" s="37"/>
      <c r="AZ26" s="37"/>
    </row>
    <row r="27" spans="1:52" ht="15.75">
      <c r="A27" s="6"/>
      <c r="B27" s="2"/>
      <c r="C27" s="2"/>
      <c r="D27" s="2"/>
      <c r="E27" s="2"/>
      <c r="F27" s="2"/>
      <c r="G27" s="2"/>
      <c r="H27" s="2"/>
      <c r="I27" s="2"/>
      <c r="J27" s="2"/>
      <c r="K27" s="11"/>
      <c r="L27" s="11"/>
      <c r="M27" s="11"/>
      <c r="N27" s="7"/>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ht="15.75">
      <c r="A28" s="6"/>
      <c r="B28" s="2"/>
      <c r="C28" s="2"/>
      <c r="D28" s="2"/>
      <c r="E28" s="2"/>
      <c r="F28" s="2"/>
      <c r="G28" s="2"/>
      <c r="H28" s="2"/>
      <c r="I28" s="2"/>
      <c r="J28" s="2"/>
      <c r="K28" s="11"/>
      <c r="L28" s="11"/>
      <c r="M28" s="11"/>
      <c r="N28" s="7"/>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ht="15.75">
      <c r="A29" s="6"/>
      <c r="B29" s="2"/>
      <c r="C29" s="2"/>
      <c r="D29" s="2"/>
      <c r="E29" s="2"/>
      <c r="F29" s="2"/>
      <c r="G29" s="2"/>
      <c r="H29" s="2"/>
      <c r="I29" s="2"/>
      <c r="J29" s="2"/>
      <c r="K29" s="11"/>
      <c r="L29" s="11"/>
      <c r="M29" s="11"/>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15.75">
      <c r="A30" s="496" t="s">
        <v>63</v>
      </c>
      <c r="B30" s="464"/>
      <c r="C30" s="464"/>
      <c r="D30" s="464"/>
      <c r="E30" s="464"/>
      <c r="F30" s="464"/>
      <c r="G30" s="464"/>
      <c r="H30" s="2"/>
      <c r="I30" s="2"/>
      <c r="J30" s="2"/>
      <c r="K30" s="466" t="s">
        <v>56</v>
      </c>
      <c r="L30" s="466"/>
      <c r="M30" s="466"/>
      <c r="N30" s="499"/>
    </row>
    <row r="31" spans="1:52" ht="15.75">
      <c r="A31" s="6"/>
      <c r="B31" s="2"/>
      <c r="C31" s="2"/>
      <c r="D31" s="2"/>
      <c r="E31" s="2"/>
      <c r="F31" s="2"/>
      <c r="G31" s="2"/>
      <c r="H31" s="2"/>
      <c r="I31" s="2"/>
      <c r="J31" s="2"/>
      <c r="K31" s="11"/>
      <c r="L31" s="11"/>
      <c r="M31" s="11"/>
      <c r="N31" s="7"/>
    </row>
    <row r="32" spans="1:52" ht="15.75">
      <c r="A32" s="6"/>
      <c r="B32" s="2"/>
      <c r="C32" s="2"/>
      <c r="D32" s="2"/>
      <c r="E32" s="2"/>
      <c r="F32" s="2"/>
      <c r="G32" s="2"/>
      <c r="H32" s="2"/>
      <c r="I32" s="2"/>
      <c r="J32" s="2"/>
      <c r="K32" s="11"/>
      <c r="L32" s="11"/>
      <c r="M32" s="11"/>
      <c r="N32" s="7"/>
    </row>
    <row r="33" spans="1:14" ht="15.75">
      <c r="A33" s="6"/>
      <c r="B33" s="2"/>
      <c r="C33" s="2"/>
      <c r="D33" s="2"/>
      <c r="E33" s="2"/>
      <c r="F33" s="2"/>
      <c r="G33" s="2"/>
      <c r="H33" s="2"/>
      <c r="I33" s="2"/>
      <c r="J33" s="2"/>
      <c r="K33" s="11"/>
      <c r="L33" s="11"/>
      <c r="M33" s="11"/>
      <c r="N33" s="7"/>
    </row>
    <row r="34" spans="1:14" ht="15.75">
      <c r="A34" s="6"/>
      <c r="B34" s="2"/>
      <c r="C34" s="2"/>
      <c r="D34" s="2"/>
      <c r="E34" s="2"/>
      <c r="F34" s="2"/>
      <c r="G34" s="2"/>
      <c r="H34" s="2"/>
      <c r="I34" s="2"/>
      <c r="J34" s="2"/>
      <c r="K34" s="11"/>
      <c r="L34" s="11"/>
      <c r="M34" s="11"/>
      <c r="N34" s="7"/>
    </row>
    <row r="35" spans="1:14" ht="15.75">
      <c r="A35" s="6"/>
      <c r="B35" s="2"/>
      <c r="C35" s="2"/>
      <c r="D35" s="2"/>
      <c r="E35" s="2"/>
      <c r="F35" s="2"/>
      <c r="G35" s="2"/>
      <c r="H35" s="2"/>
      <c r="I35" s="2"/>
      <c r="J35" s="2"/>
      <c r="K35" s="11"/>
      <c r="L35" s="11"/>
      <c r="M35" s="11"/>
      <c r="N35" s="7"/>
    </row>
    <row r="36" spans="1:14" ht="15.75">
      <c r="A36" s="6"/>
      <c r="B36" s="2"/>
      <c r="C36" s="2"/>
      <c r="D36" s="2"/>
      <c r="E36" s="2"/>
      <c r="F36" s="2"/>
      <c r="G36" s="2"/>
      <c r="H36" s="2"/>
      <c r="I36" s="2"/>
      <c r="J36" s="2"/>
      <c r="K36" s="11"/>
      <c r="L36" s="11"/>
      <c r="M36" s="11"/>
      <c r="N36" s="7"/>
    </row>
    <row r="37" spans="1:14" ht="16.5" thickBot="1">
      <c r="A37" s="38"/>
      <c r="B37" s="39"/>
      <c r="C37" s="39"/>
      <c r="D37" s="39"/>
      <c r="E37" s="39"/>
      <c r="F37" s="39"/>
      <c r="G37" s="39"/>
      <c r="H37" s="39"/>
      <c r="I37" s="39"/>
      <c r="J37" s="39"/>
      <c r="K37" s="40"/>
      <c r="L37" s="40"/>
      <c r="M37" s="40"/>
      <c r="N37" s="41"/>
    </row>
    <row r="38" spans="1:14" ht="15.75" thickTop="1">
      <c r="A38" s="492"/>
      <c r="B38" s="492"/>
      <c r="C38" s="492"/>
      <c r="D38" s="492"/>
      <c r="E38" s="492"/>
      <c r="F38" s="492"/>
      <c r="G38" s="492"/>
      <c r="H38" s="492"/>
      <c r="I38" s="492"/>
      <c r="J38" s="492"/>
      <c r="K38" s="492"/>
      <c r="L38" s="492"/>
      <c r="M38" s="492"/>
      <c r="N38" s="492"/>
    </row>
  </sheetData>
  <mergeCells count="68">
    <mergeCell ref="AK4:AN4"/>
    <mergeCell ref="A5:N5"/>
    <mergeCell ref="A8:N8"/>
    <mergeCell ref="A9:N9"/>
    <mergeCell ref="A10:N10"/>
    <mergeCell ref="P10:Q10"/>
    <mergeCell ref="R10:AF10"/>
    <mergeCell ref="H6:N6"/>
    <mergeCell ref="S6:T6"/>
    <mergeCell ref="A3:N4"/>
    <mergeCell ref="AD4:AF4"/>
    <mergeCell ref="AH4:AI4"/>
    <mergeCell ref="AR12:AV12"/>
    <mergeCell ref="AI10:AL10"/>
    <mergeCell ref="AM10:AQ10"/>
    <mergeCell ref="AR10:AV10"/>
    <mergeCell ref="P11:Q11"/>
    <mergeCell ref="R11:AF11"/>
    <mergeCell ref="AG11:AH11"/>
    <mergeCell ref="AI11:AL11"/>
    <mergeCell ref="AM11:AQ11"/>
    <mergeCell ref="AR11:AV11"/>
    <mergeCell ref="AG10:AH10"/>
    <mergeCell ref="AM13:AQ13"/>
    <mergeCell ref="P12:Q12"/>
    <mergeCell ref="R12:AF12"/>
    <mergeCell ref="AG12:AH12"/>
    <mergeCell ref="AI12:AL12"/>
    <mergeCell ref="AM12:AQ12"/>
    <mergeCell ref="AR15:AV1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R16:AV16"/>
    <mergeCell ref="B17:I17"/>
    <mergeCell ref="J17:L17"/>
    <mergeCell ref="M17:N17"/>
    <mergeCell ref="X17:AV17"/>
    <mergeCell ref="A21:N21"/>
    <mergeCell ref="B16:I16"/>
    <mergeCell ref="M16:N16"/>
    <mergeCell ref="P16:AF16"/>
    <mergeCell ref="AG16:AQ16"/>
    <mergeCell ref="E18:F18"/>
    <mergeCell ref="J18:L18"/>
    <mergeCell ref="M18:N18"/>
    <mergeCell ref="J19:L19"/>
    <mergeCell ref="M19:N19"/>
    <mergeCell ref="A38:N38"/>
    <mergeCell ref="A23:N23"/>
    <mergeCell ref="A25:G25"/>
    <mergeCell ref="K25:N25"/>
    <mergeCell ref="A26:G26"/>
    <mergeCell ref="K26:N26"/>
    <mergeCell ref="A30:G30"/>
    <mergeCell ref="K30:N30"/>
  </mergeCells>
  <printOptions horizontalCentered="1"/>
  <pageMargins left="0.31496062992125984" right="0.31496062992125984" top="0.78740157480314965"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zoomScale="120" zoomScaleNormal="120" workbookViewId="0">
      <selection activeCell="A10" sqref="A10:N10"/>
    </sheetView>
  </sheetViews>
  <sheetFormatPr defaultColWidth="9.140625" defaultRowHeight="15"/>
  <cols>
    <col min="1" max="1" width="5.140625" style="5" customWidth="1"/>
    <col min="2" max="2" width="9.140625" style="5"/>
    <col min="3" max="3" width="9" style="5" customWidth="1"/>
    <col min="4" max="4" width="9.140625" style="5" hidden="1" customWidth="1"/>
    <col min="5" max="5" width="0.28515625" style="5" customWidth="1"/>
    <col min="6" max="6" width="0.42578125" style="5" customWidth="1"/>
    <col min="7" max="7" width="8.42578125" style="5" customWidth="1"/>
    <col min="8" max="8" width="9.140625" style="5" hidden="1" customWidth="1"/>
    <col min="9" max="10" width="9.140625" style="5"/>
    <col min="11" max="11" width="9.28515625" style="5" bestFit="1" customWidth="1"/>
    <col min="12" max="12" width="11.42578125" style="5" bestFit="1" customWidth="1"/>
    <col min="13" max="14" width="9.140625" style="5"/>
    <col min="15" max="15" width="9.28515625" style="5" bestFit="1" customWidth="1"/>
    <col min="16" max="16384" width="9.140625" style="5"/>
  </cols>
  <sheetData>
    <row r="1" spans="1:52" ht="15.75" thickTop="1">
      <c r="A1" s="51" t="s">
        <v>22</v>
      </c>
      <c r="B1" s="52"/>
      <c r="C1" s="52"/>
      <c r="D1" s="52"/>
      <c r="E1" s="52"/>
      <c r="F1" s="52"/>
      <c r="G1" s="52"/>
      <c r="H1" s="52"/>
      <c r="I1" s="52"/>
      <c r="J1" s="52"/>
      <c r="K1" s="52"/>
      <c r="L1" s="52"/>
      <c r="M1" s="52"/>
      <c r="N1" s="53"/>
    </row>
    <row r="2" spans="1:52">
      <c r="A2" s="55" t="s">
        <v>23</v>
      </c>
      <c r="B2" s="50"/>
      <c r="C2" s="50"/>
      <c r="D2" s="50"/>
      <c r="E2" s="50"/>
      <c r="F2" s="50"/>
      <c r="G2" s="50"/>
      <c r="H2" s="50"/>
      <c r="I2" s="50"/>
      <c r="J2" s="50"/>
      <c r="K2" s="50"/>
      <c r="L2" s="50"/>
      <c r="M2" s="50"/>
      <c r="N2" s="54"/>
    </row>
    <row r="3" spans="1:52" ht="26.25">
      <c r="A3" s="458" t="s">
        <v>20</v>
      </c>
      <c r="B3" s="459"/>
      <c r="C3" s="459"/>
      <c r="D3" s="459"/>
      <c r="E3" s="459"/>
      <c r="F3" s="459"/>
      <c r="G3" s="459"/>
      <c r="H3" s="459"/>
      <c r="I3" s="459"/>
      <c r="J3" s="459"/>
      <c r="K3" s="459"/>
      <c r="L3" s="459"/>
      <c r="M3" s="459"/>
      <c r="N3" s="460"/>
      <c r="O3" s="4"/>
      <c r="P3" s="9"/>
      <c r="Q3" s="9"/>
      <c r="R3" s="9"/>
      <c r="S3" s="9"/>
      <c r="T3" s="9"/>
      <c r="U3" s="9"/>
      <c r="V3" s="9"/>
      <c r="W3" s="9"/>
      <c r="X3" s="9"/>
      <c r="Y3" s="9"/>
      <c r="Z3" s="9"/>
      <c r="AA3" s="9"/>
      <c r="AB3" s="9"/>
      <c r="AC3" s="9"/>
      <c r="AD3" s="9"/>
      <c r="AE3" s="9"/>
      <c r="AF3" s="9"/>
      <c r="AG3" s="9"/>
      <c r="AH3" s="9"/>
      <c r="AI3" s="9"/>
      <c r="AJ3" s="9"/>
      <c r="AK3" s="9"/>
      <c r="AL3" s="9"/>
      <c r="AM3" s="9"/>
      <c r="AN3" s="9"/>
      <c r="AO3" s="4"/>
      <c r="AP3" s="10"/>
      <c r="AQ3" s="8"/>
      <c r="AR3" s="8"/>
      <c r="AS3" s="8"/>
      <c r="AT3" s="8"/>
      <c r="AU3" s="8"/>
      <c r="AV3" s="8"/>
    </row>
    <row r="4" spans="1:52" ht="13.5" customHeight="1">
      <c r="A4" s="458"/>
      <c r="B4" s="459"/>
      <c r="C4" s="459"/>
      <c r="D4" s="459"/>
      <c r="E4" s="459"/>
      <c r="F4" s="459"/>
      <c r="G4" s="459"/>
      <c r="H4" s="459"/>
      <c r="I4" s="459"/>
      <c r="J4" s="459"/>
      <c r="K4" s="459"/>
      <c r="L4" s="459"/>
      <c r="M4" s="459"/>
      <c r="N4" s="460"/>
      <c r="O4" s="4"/>
      <c r="P4" s="8"/>
      <c r="Q4" s="8"/>
      <c r="R4" s="8"/>
      <c r="S4" s="8"/>
      <c r="T4" s="8"/>
      <c r="U4" s="8"/>
      <c r="V4" s="8"/>
      <c r="W4" s="8"/>
      <c r="X4" s="8"/>
      <c r="Y4" s="8"/>
      <c r="Z4" s="8"/>
      <c r="AA4" s="8"/>
      <c r="AB4" s="4"/>
      <c r="AC4" s="4"/>
      <c r="AD4" s="461"/>
      <c r="AE4" s="461"/>
      <c r="AF4" s="461"/>
      <c r="AG4" s="4"/>
      <c r="AH4" s="462"/>
      <c r="AI4" s="462"/>
      <c r="AJ4" s="4"/>
      <c r="AK4" s="444"/>
      <c r="AL4" s="444"/>
      <c r="AM4" s="444"/>
      <c r="AN4" s="444"/>
      <c r="AO4" s="4"/>
      <c r="AP4" s="4"/>
      <c r="AQ4" s="8"/>
      <c r="AR4" s="8"/>
      <c r="AS4" s="8"/>
      <c r="AT4" s="8"/>
      <c r="AU4" s="8"/>
      <c r="AV4" s="8"/>
    </row>
    <row r="5" spans="1:52" ht="15.75" customHeight="1">
      <c r="A5" s="445" t="s">
        <v>64</v>
      </c>
      <c r="B5" s="446"/>
      <c r="C5" s="446"/>
      <c r="D5" s="446"/>
      <c r="E5" s="446"/>
      <c r="F5" s="446"/>
      <c r="G5" s="446"/>
      <c r="H5" s="446"/>
      <c r="I5" s="446"/>
      <c r="J5" s="446"/>
      <c r="K5" s="446"/>
      <c r="L5" s="446"/>
      <c r="M5" s="446"/>
      <c r="N5" s="447"/>
      <c r="O5" s="4"/>
      <c r="P5" s="8"/>
      <c r="Q5" s="8"/>
      <c r="R5" s="8"/>
      <c r="S5" s="8"/>
      <c r="T5" s="8"/>
      <c r="U5" s="8"/>
      <c r="V5" s="8"/>
      <c r="W5" s="8"/>
      <c r="X5" s="8"/>
      <c r="Y5" s="8"/>
      <c r="Z5" s="8"/>
      <c r="AA5" s="8"/>
      <c r="AB5" s="4"/>
      <c r="AC5" s="4"/>
      <c r="AD5" s="117"/>
      <c r="AE5" s="117"/>
      <c r="AF5" s="117"/>
      <c r="AG5" s="4"/>
      <c r="AH5" s="113"/>
      <c r="AI5" s="113"/>
      <c r="AJ5" s="4"/>
      <c r="AK5" s="114"/>
      <c r="AL5" s="114"/>
      <c r="AM5" s="114"/>
      <c r="AN5" s="114"/>
      <c r="AO5" s="4"/>
      <c r="AP5" s="4"/>
      <c r="AQ5" s="8"/>
      <c r="AR5" s="8"/>
      <c r="AS5" s="8"/>
      <c r="AT5" s="8"/>
      <c r="AU5" s="8"/>
      <c r="AV5" s="8"/>
    </row>
    <row r="6" spans="1:52" ht="15.75">
      <c r="A6" s="6"/>
      <c r="B6" s="2"/>
      <c r="C6" s="115"/>
      <c r="D6" s="2"/>
      <c r="E6" s="2"/>
      <c r="F6" s="2"/>
      <c r="G6" s="2"/>
      <c r="H6" s="448" t="s">
        <v>51</v>
      </c>
      <c r="I6" s="448"/>
      <c r="J6" s="448"/>
      <c r="K6" s="448"/>
      <c r="L6" s="448"/>
      <c r="M6" s="448"/>
      <c r="N6" s="449"/>
      <c r="O6" s="43"/>
      <c r="P6" s="2"/>
      <c r="Q6" s="2"/>
      <c r="R6" s="2"/>
      <c r="S6" s="450"/>
      <c r="T6" s="450"/>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52" ht="15.75">
      <c r="A7" s="6"/>
      <c r="B7" s="2"/>
      <c r="C7" s="115"/>
      <c r="D7" s="2"/>
      <c r="E7" s="2"/>
      <c r="F7" s="2"/>
      <c r="G7" s="2"/>
      <c r="H7" s="2"/>
      <c r="I7" s="2"/>
      <c r="J7" s="12"/>
      <c r="K7" s="11"/>
      <c r="L7" s="11"/>
      <c r="M7" s="11"/>
      <c r="N7" s="42"/>
      <c r="O7" s="1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52" ht="19.5" customHeight="1">
      <c r="A8" s="451" t="s">
        <v>65</v>
      </c>
      <c r="B8" s="452"/>
      <c r="C8" s="452"/>
      <c r="D8" s="452"/>
      <c r="E8" s="452"/>
      <c r="F8" s="452"/>
      <c r="G8" s="452"/>
      <c r="H8" s="452"/>
      <c r="I8" s="452"/>
      <c r="J8" s="452"/>
      <c r="K8" s="452"/>
      <c r="L8" s="452"/>
      <c r="M8" s="452"/>
      <c r="N8" s="453"/>
      <c r="O8" s="15"/>
      <c r="P8" s="2"/>
      <c r="Q8" s="2"/>
      <c r="R8" s="2"/>
      <c r="S8" s="2"/>
      <c r="T8" s="2"/>
      <c r="U8" s="2"/>
      <c r="V8" s="2"/>
      <c r="W8" s="2"/>
      <c r="X8" s="2"/>
      <c r="Y8" s="2"/>
      <c r="Z8" s="2"/>
      <c r="AA8" s="2"/>
      <c r="AB8" s="2"/>
      <c r="AC8" s="2"/>
      <c r="AD8" s="2"/>
      <c r="AE8" s="2"/>
      <c r="AF8" s="2"/>
      <c r="AG8" s="2"/>
      <c r="AH8" s="118"/>
      <c r="AI8" s="2"/>
      <c r="AJ8" s="2"/>
      <c r="AK8" s="2"/>
      <c r="AL8" s="2"/>
      <c r="AM8" s="2"/>
      <c r="AN8" s="2"/>
      <c r="AO8" s="2"/>
      <c r="AP8" s="2"/>
      <c r="AQ8" s="2"/>
      <c r="AR8" s="2"/>
      <c r="AS8" s="2"/>
      <c r="AT8" s="2"/>
      <c r="AU8" s="2"/>
      <c r="AV8" s="2"/>
    </row>
    <row r="9" spans="1:52" ht="20.25" customHeight="1">
      <c r="A9" s="454" t="s">
        <v>31</v>
      </c>
      <c r="B9" s="455"/>
      <c r="C9" s="455"/>
      <c r="D9" s="455"/>
      <c r="E9" s="455"/>
      <c r="F9" s="455"/>
      <c r="G9" s="455"/>
      <c r="H9" s="455"/>
      <c r="I9" s="455"/>
      <c r="J9" s="455"/>
      <c r="K9" s="455"/>
      <c r="L9" s="455"/>
      <c r="M9" s="455"/>
      <c r="N9" s="456"/>
      <c r="O9" s="16"/>
      <c r="P9" s="4"/>
      <c r="Q9" s="4"/>
      <c r="R9" s="4"/>
      <c r="S9" s="4"/>
      <c r="T9" s="4"/>
      <c r="U9" s="4"/>
      <c r="V9" s="4"/>
      <c r="W9" s="4"/>
      <c r="X9" s="4"/>
      <c r="Y9" s="4"/>
      <c r="Z9" s="4"/>
      <c r="AA9" s="4"/>
      <c r="AB9" s="4"/>
      <c r="AC9" s="4"/>
      <c r="AD9" s="4"/>
      <c r="AE9" s="4"/>
      <c r="AF9" s="4"/>
      <c r="AG9" s="4"/>
      <c r="AH9" s="4"/>
      <c r="AI9" s="4"/>
      <c r="AJ9" s="4"/>
      <c r="AK9" s="4"/>
      <c r="AL9" s="4"/>
      <c r="AM9" s="4"/>
      <c r="AN9" s="4"/>
      <c r="AO9" s="4"/>
      <c r="AP9" s="4"/>
      <c r="AQ9" s="8"/>
      <c r="AR9" s="8"/>
      <c r="AS9" s="8"/>
      <c r="AT9" s="8"/>
      <c r="AU9" s="8"/>
      <c r="AV9" s="8"/>
    </row>
    <row r="10" spans="1:52" ht="21.75" customHeight="1">
      <c r="A10" s="451" t="s">
        <v>66</v>
      </c>
      <c r="B10" s="452"/>
      <c r="C10" s="452"/>
      <c r="D10" s="452"/>
      <c r="E10" s="452"/>
      <c r="F10" s="452"/>
      <c r="G10" s="452"/>
      <c r="H10" s="452"/>
      <c r="I10" s="452"/>
      <c r="J10" s="452"/>
      <c r="K10" s="452"/>
      <c r="L10" s="452"/>
      <c r="M10" s="452"/>
      <c r="N10" s="453"/>
      <c r="O10" s="16"/>
      <c r="P10" s="444"/>
      <c r="Q10" s="444"/>
      <c r="R10" s="444"/>
      <c r="S10" s="444"/>
      <c r="T10" s="444"/>
      <c r="U10" s="444"/>
      <c r="V10" s="444"/>
      <c r="W10" s="444"/>
      <c r="X10" s="444"/>
      <c r="Y10" s="444"/>
      <c r="Z10" s="444"/>
      <c r="AA10" s="444"/>
      <c r="AB10" s="444"/>
      <c r="AC10" s="444"/>
      <c r="AD10" s="444"/>
      <c r="AE10" s="444"/>
      <c r="AF10" s="444"/>
      <c r="AG10" s="457"/>
      <c r="AH10" s="457"/>
      <c r="AI10" s="444"/>
      <c r="AJ10" s="444"/>
      <c r="AK10" s="444"/>
      <c r="AL10" s="444"/>
      <c r="AM10" s="444"/>
      <c r="AN10" s="444"/>
      <c r="AO10" s="444"/>
      <c r="AP10" s="444"/>
      <c r="AQ10" s="444"/>
      <c r="AR10" s="444"/>
      <c r="AS10" s="444"/>
      <c r="AT10" s="444"/>
      <c r="AU10" s="444"/>
      <c r="AV10" s="444"/>
    </row>
    <row r="11" spans="1:52" ht="15.75" hidden="1">
      <c r="A11" s="6" t="s">
        <v>0</v>
      </c>
      <c r="B11" s="2"/>
      <c r="C11" s="115"/>
      <c r="D11" s="17"/>
      <c r="E11" s="17"/>
      <c r="F11" s="17"/>
      <c r="G11" s="17"/>
      <c r="H11" s="17"/>
      <c r="I11" s="18"/>
      <c r="J11" s="125"/>
      <c r="K11" s="18"/>
      <c r="L11" s="19"/>
      <c r="M11" s="19"/>
      <c r="N11" s="20"/>
      <c r="O11" s="15"/>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row>
    <row r="12" spans="1:52" ht="15.75" hidden="1">
      <c r="A12" s="6"/>
      <c r="B12" s="2"/>
      <c r="C12" s="115"/>
      <c r="D12" s="2"/>
      <c r="E12" s="2"/>
      <c r="F12" s="2"/>
      <c r="G12" s="2"/>
      <c r="H12" s="2"/>
      <c r="I12" s="11"/>
      <c r="J12" s="115"/>
      <c r="K12" s="11"/>
      <c r="L12" s="21"/>
      <c r="M12" s="21"/>
      <c r="N12" s="116"/>
      <c r="O12" s="15"/>
      <c r="P12" s="463"/>
      <c r="Q12" s="463"/>
      <c r="R12" s="455"/>
      <c r="S12" s="455"/>
      <c r="T12" s="455"/>
      <c r="U12" s="455"/>
      <c r="V12" s="455"/>
      <c r="W12" s="455"/>
      <c r="X12" s="455"/>
      <c r="Y12" s="455"/>
      <c r="Z12" s="455"/>
      <c r="AA12" s="455"/>
      <c r="AB12" s="455"/>
      <c r="AC12" s="455"/>
      <c r="AD12" s="455"/>
      <c r="AE12" s="455"/>
      <c r="AF12" s="455"/>
      <c r="AG12" s="464"/>
      <c r="AH12" s="464"/>
      <c r="AI12" s="465"/>
      <c r="AJ12" s="465"/>
      <c r="AK12" s="465"/>
      <c r="AL12" s="465"/>
      <c r="AM12" s="466"/>
      <c r="AN12" s="466"/>
      <c r="AO12" s="466"/>
      <c r="AP12" s="466"/>
      <c r="AQ12" s="466"/>
      <c r="AR12" s="466"/>
      <c r="AS12" s="466"/>
      <c r="AT12" s="466"/>
      <c r="AU12" s="466"/>
      <c r="AV12" s="466"/>
    </row>
    <row r="13" spans="1:52" ht="19.5" customHeight="1">
      <c r="A13" s="471" t="s">
        <v>33</v>
      </c>
      <c r="B13" s="472"/>
      <c r="C13" s="472"/>
      <c r="D13" s="472"/>
      <c r="E13" s="472"/>
      <c r="F13" s="472"/>
      <c r="G13" s="472"/>
      <c r="H13" s="472"/>
      <c r="I13" s="472"/>
      <c r="J13" s="472"/>
      <c r="K13" s="472"/>
      <c r="L13" s="472"/>
      <c r="M13" s="472"/>
      <c r="N13" s="473"/>
      <c r="O13" s="15"/>
      <c r="P13" s="474"/>
      <c r="Q13" s="474"/>
      <c r="R13" s="455"/>
      <c r="S13" s="455"/>
      <c r="T13" s="455"/>
      <c r="U13" s="455"/>
      <c r="V13" s="455"/>
      <c r="W13" s="455"/>
      <c r="X13" s="455"/>
      <c r="Y13" s="455"/>
      <c r="Z13" s="455"/>
      <c r="AA13" s="455"/>
      <c r="AB13" s="455"/>
      <c r="AC13" s="455"/>
      <c r="AD13" s="455"/>
      <c r="AE13" s="455"/>
      <c r="AF13" s="455"/>
      <c r="AG13" s="464"/>
      <c r="AH13" s="464"/>
      <c r="AI13" s="465"/>
      <c r="AJ13" s="465"/>
      <c r="AK13" s="465"/>
      <c r="AL13" s="465"/>
      <c r="AM13" s="466"/>
      <c r="AN13" s="466"/>
      <c r="AO13" s="466"/>
      <c r="AP13" s="466"/>
      <c r="AQ13" s="466"/>
      <c r="AR13" s="466"/>
      <c r="AS13" s="466"/>
      <c r="AT13" s="466"/>
      <c r="AU13" s="466"/>
      <c r="AV13" s="466"/>
    </row>
    <row r="14" spans="1:52" ht="31.5">
      <c r="A14" s="22" t="s">
        <v>1</v>
      </c>
      <c r="B14" s="467" t="s">
        <v>2</v>
      </c>
      <c r="C14" s="467"/>
      <c r="D14" s="467"/>
      <c r="E14" s="467"/>
      <c r="F14" s="467"/>
      <c r="G14" s="467"/>
      <c r="H14" s="467"/>
      <c r="I14" s="467"/>
      <c r="J14" s="121" t="s">
        <v>3</v>
      </c>
      <c r="K14" s="122" t="s">
        <v>4</v>
      </c>
      <c r="L14" s="122" t="s">
        <v>5</v>
      </c>
      <c r="M14" s="468" t="s">
        <v>6</v>
      </c>
      <c r="N14" s="469"/>
      <c r="O14" s="15"/>
      <c r="P14" s="124"/>
      <c r="Q14" s="124"/>
      <c r="R14" s="115"/>
      <c r="S14" s="115"/>
      <c r="T14" s="115"/>
      <c r="U14" s="115"/>
      <c r="V14" s="115"/>
      <c r="W14" s="115"/>
      <c r="X14" s="115"/>
      <c r="Y14" s="115"/>
      <c r="Z14" s="115"/>
      <c r="AA14" s="115"/>
      <c r="AB14" s="115"/>
      <c r="AC14" s="115"/>
      <c r="AD14" s="115"/>
      <c r="AE14" s="115"/>
      <c r="AF14" s="115"/>
      <c r="AG14" s="118"/>
      <c r="AH14" s="118"/>
      <c r="AI14" s="119"/>
      <c r="AJ14" s="119"/>
      <c r="AK14" s="119"/>
      <c r="AL14" s="119"/>
      <c r="AM14" s="120"/>
      <c r="AN14" s="120"/>
      <c r="AO14" s="120"/>
      <c r="AP14" s="120"/>
      <c r="AQ14" s="120"/>
      <c r="AR14" s="120"/>
      <c r="AS14" s="120"/>
      <c r="AT14" s="120"/>
      <c r="AU14" s="120"/>
      <c r="AV14" s="120"/>
    </row>
    <row r="15" spans="1:52" ht="15" customHeight="1">
      <c r="A15" s="23" t="s">
        <v>7</v>
      </c>
      <c r="B15" s="470" t="s">
        <v>8</v>
      </c>
      <c r="C15" s="467"/>
      <c r="D15" s="467"/>
      <c r="E15" s="467"/>
      <c r="F15" s="467"/>
      <c r="G15" s="467"/>
      <c r="H15" s="467"/>
      <c r="I15" s="467"/>
      <c r="J15" s="123" t="s">
        <v>9</v>
      </c>
      <c r="K15" s="24" t="s">
        <v>10</v>
      </c>
      <c r="L15" s="24" t="s">
        <v>11</v>
      </c>
      <c r="M15" s="468" t="s">
        <v>12</v>
      </c>
      <c r="N15" s="469"/>
      <c r="O15" s="16"/>
      <c r="P15" s="455"/>
      <c r="Q15" s="455"/>
      <c r="R15" s="455"/>
      <c r="S15" s="455"/>
      <c r="T15" s="455"/>
      <c r="U15" s="455"/>
      <c r="V15" s="455"/>
      <c r="W15" s="455"/>
      <c r="X15" s="455"/>
      <c r="Y15" s="455"/>
      <c r="Z15" s="455"/>
      <c r="AA15" s="455"/>
      <c r="AB15" s="455"/>
      <c r="AC15" s="455"/>
      <c r="AD15" s="455"/>
      <c r="AE15" s="455"/>
      <c r="AF15" s="455"/>
      <c r="AG15" s="464"/>
      <c r="AH15" s="464"/>
      <c r="AI15" s="465"/>
      <c r="AJ15" s="465"/>
      <c r="AK15" s="465"/>
      <c r="AL15" s="465"/>
      <c r="AM15" s="466"/>
      <c r="AN15" s="466"/>
      <c r="AO15" s="466"/>
      <c r="AP15" s="466"/>
      <c r="AQ15" s="466"/>
      <c r="AR15" s="466"/>
      <c r="AS15" s="466"/>
      <c r="AT15" s="466"/>
      <c r="AU15" s="466"/>
      <c r="AV15" s="466"/>
    </row>
    <row r="16" spans="1:52" ht="15.75">
      <c r="A16" s="28">
        <v>1</v>
      </c>
      <c r="B16" s="483" t="s">
        <v>29</v>
      </c>
      <c r="C16" s="484"/>
      <c r="D16" s="484"/>
      <c r="E16" s="484"/>
      <c r="F16" s="484"/>
      <c r="G16" s="484"/>
      <c r="H16" s="484"/>
      <c r="I16" s="485"/>
      <c r="J16" s="29" t="s">
        <v>32</v>
      </c>
      <c r="K16" s="46">
        <v>2115</v>
      </c>
      <c r="L16" s="44">
        <f>2650/1.1</f>
        <v>2409.090909090909</v>
      </c>
      <c r="M16" s="500">
        <f>L16*K16</f>
        <v>5095227.2727272725</v>
      </c>
      <c r="N16" s="501"/>
      <c r="O16" s="16"/>
      <c r="P16" s="464"/>
      <c r="Q16" s="464"/>
      <c r="R16" s="464"/>
      <c r="S16" s="464"/>
      <c r="T16" s="464"/>
      <c r="U16" s="464"/>
      <c r="V16" s="464"/>
      <c r="W16" s="464"/>
      <c r="X16" s="464"/>
      <c r="Y16" s="464"/>
      <c r="Z16" s="464"/>
      <c r="AA16" s="464"/>
      <c r="AB16" s="464"/>
      <c r="AC16" s="464"/>
      <c r="AD16" s="464"/>
      <c r="AE16" s="464"/>
      <c r="AF16" s="464"/>
      <c r="AG16" s="455"/>
      <c r="AH16" s="455"/>
      <c r="AI16" s="455"/>
      <c r="AJ16" s="455"/>
      <c r="AK16" s="455"/>
      <c r="AL16" s="455"/>
      <c r="AM16" s="455"/>
      <c r="AN16" s="455"/>
      <c r="AO16" s="455"/>
      <c r="AP16" s="455"/>
      <c r="AQ16" s="455"/>
      <c r="AR16" s="475"/>
      <c r="AS16" s="444"/>
      <c r="AT16" s="444"/>
      <c r="AU16" s="444"/>
      <c r="AV16" s="444"/>
      <c r="AW16" s="27"/>
      <c r="AX16" s="27"/>
      <c r="AY16" s="27"/>
      <c r="AZ16" s="27"/>
    </row>
    <row r="17" spans="1:52" ht="15.75">
      <c r="A17" s="28">
        <v>2</v>
      </c>
      <c r="B17" s="483" t="s">
        <v>67</v>
      </c>
      <c r="C17" s="484"/>
      <c r="D17" s="484"/>
      <c r="E17" s="484"/>
      <c r="F17" s="484"/>
      <c r="G17" s="484"/>
      <c r="H17" s="484"/>
      <c r="I17" s="485"/>
      <c r="J17" s="29" t="s">
        <v>32</v>
      </c>
      <c r="K17" s="46">
        <v>30</v>
      </c>
      <c r="L17" s="44">
        <f>2650/1.1</f>
        <v>2409.090909090909</v>
      </c>
      <c r="M17" s="500">
        <f>L17*K17</f>
        <v>72272.727272727265</v>
      </c>
      <c r="N17" s="501"/>
      <c r="O17" s="16"/>
      <c r="P17" s="464"/>
      <c r="Q17" s="464"/>
      <c r="R17" s="464"/>
      <c r="S17" s="464"/>
      <c r="T17" s="464"/>
      <c r="U17" s="464"/>
      <c r="V17" s="464"/>
      <c r="W17" s="464"/>
      <c r="X17" s="464"/>
      <c r="Y17" s="464"/>
      <c r="Z17" s="464"/>
      <c r="AA17" s="464"/>
      <c r="AB17" s="464"/>
      <c r="AC17" s="464"/>
      <c r="AD17" s="464"/>
      <c r="AE17" s="464"/>
      <c r="AF17" s="464"/>
      <c r="AG17" s="455"/>
      <c r="AH17" s="455"/>
      <c r="AI17" s="455"/>
      <c r="AJ17" s="455"/>
      <c r="AK17" s="455"/>
      <c r="AL17" s="455"/>
      <c r="AM17" s="455"/>
      <c r="AN17" s="455"/>
      <c r="AO17" s="455"/>
      <c r="AP17" s="455"/>
      <c r="AQ17" s="455"/>
      <c r="AR17" s="475"/>
      <c r="AS17" s="444"/>
      <c r="AT17" s="444"/>
      <c r="AU17" s="444"/>
      <c r="AV17" s="444"/>
      <c r="AW17" s="27"/>
      <c r="AX17" s="27"/>
      <c r="AY17" s="27"/>
      <c r="AZ17" s="27"/>
    </row>
    <row r="18" spans="1:52" ht="15.75">
      <c r="A18" s="28">
        <v>3</v>
      </c>
      <c r="B18" s="483" t="s">
        <v>68</v>
      </c>
      <c r="C18" s="484"/>
      <c r="D18" s="484"/>
      <c r="E18" s="484"/>
      <c r="F18" s="484"/>
      <c r="G18" s="484"/>
      <c r="H18" s="484"/>
      <c r="I18" s="485"/>
      <c r="J18" s="29" t="s">
        <v>32</v>
      </c>
      <c r="K18" s="46">
        <v>65</v>
      </c>
      <c r="L18" s="44">
        <f t="shared" ref="L18:L25" si="0">2650/1.1</f>
        <v>2409.090909090909</v>
      </c>
      <c r="M18" s="500">
        <f t="shared" ref="M18:M25" si="1">L18*K18</f>
        <v>156590.90909090909</v>
      </c>
      <c r="N18" s="501"/>
      <c r="O18" s="16"/>
      <c r="P18" s="464"/>
      <c r="Q18" s="464"/>
      <c r="R18" s="464"/>
      <c r="S18" s="464"/>
      <c r="T18" s="464"/>
      <c r="U18" s="464"/>
      <c r="V18" s="464"/>
      <c r="W18" s="464"/>
      <c r="X18" s="464"/>
      <c r="Y18" s="464"/>
      <c r="Z18" s="464"/>
      <c r="AA18" s="464"/>
      <c r="AB18" s="464"/>
      <c r="AC18" s="464"/>
      <c r="AD18" s="464"/>
      <c r="AE18" s="464"/>
      <c r="AF18" s="464"/>
      <c r="AG18" s="455"/>
      <c r="AH18" s="455"/>
      <c r="AI18" s="455"/>
      <c r="AJ18" s="455"/>
      <c r="AK18" s="455"/>
      <c r="AL18" s="455"/>
      <c r="AM18" s="455"/>
      <c r="AN18" s="455"/>
      <c r="AO18" s="455"/>
      <c r="AP18" s="455"/>
      <c r="AQ18" s="455"/>
      <c r="AR18" s="475"/>
      <c r="AS18" s="444"/>
      <c r="AT18" s="444"/>
      <c r="AU18" s="444"/>
      <c r="AV18" s="444"/>
      <c r="AW18" s="27"/>
      <c r="AX18" s="27"/>
      <c r="AY18" s="27"/>
      <c r="AZ18" s="27"/>
    </row>
    <row r="19" spans="1:52" ht="15.75">
      <c r="A19" s="28">
        <v>4</v>
      </c>
      <c r="B19" s="483" t="s">
        <v>41</v>
      </c>
      <c r="C19" s="484"/>
      <c r="D19" s="484"/>
      <c r="E19" s="484"/>
      <c r="F19" s="484"/>
      <c r="G19" s="484"/>
      <c r="H19" s="484"/>
      <c r="I19" s="485"/>
      <c r="J19" s="29" t="s">
        <v>32</v>
      </c>
      <c r="K19" s="46">
        <v>20</v>
      </c>
      <c r="L19" s="44">
        <f t="shared" si="0"/>
        <v>2409.090909090909</v>
      </c>
      <c r="M19" s="500">
        <f t="shared" si="1"/>
        <v>48181.818181818177</v>
      </c>
      <c r="N19" s="501"/>
      <c r="O19" s="16"/>
      <c r="P19" s="464"/>
      <c r="Q19" s="464"/>
      <c r="R19" s="464"/>
      <c r="S19" s="464"/>
      <c r="T19" s="464"/>
      <c r="U19" s="464"/>
      <c r="V19" s="464"/>
      <c r="W19" s="464"/>
      <c r="X19" s="464"/>
      <c r="Y19" s="464"/>
      <c r="Z19" s="464"/>
      <c r="AA19" s="464"/>
      <c r="AB19" s="464"/>
      <c r="AC19" s="464"/>
      <c r="AD19" s="464"/>
      <c r="AE19" s="464"/>
      <c r="AF19" s="464"/>
      <c r="AG19" s="455"/>
      <c r="AH19" s="455"/>
      <c r="AI19" s="455"/>
      <c r="AJ19" s="455"/>
      <c r="AK19" s="455"/>
      <c r="AL19" s="455"/>
      <c r="AM19" s="455"/>
      <c r="AN19" s="455"/>
      <c r="AO19" s="455"/>
      <c r="AP19" s="455"/>
      <c r="AQ19" s="455"/>
      <c r="AR19" s="475"/>
      <c r="AS19" s="444"/>
      <c r="AT19" s="444"/>
      <c r="AU19" s="444"/>
      <c r="AV19" s="444"/>
      <c r="AW19" s="27"/>
      <c r="AX19" s="27"/>
      <c r="AY19" s="27"/>
      <c r="AZ19" s="27"/>
    </row>
    <row r="20" spans="1:52" ht="15.75">
      <c r="A20" s="28">
        <v>5</v>
      </c>
      <c r="B20" s="483" t="s">
        <v>69</v>
      </c>
      <c r="C20" s="484"/>
      <c r="D20" s="484"/>
      <c r="E20" s="484"/>
      <c r="F20" s="484"/>
      <c r="G20" s="484"/>
      <c r="H20" s="484"/>
      <c r="I20" s="485"/>
      <c r="J20" s="29" t="s">
        <v>32</v>
      </c>
      <c r="K20" s="46">
        <v>25</v>
      </c>
      <c r="L20" s="44">
        <f t="shared" si="0"/>
        <v>2409.090909090909</v>
      </c>
      <c r="M20" s="500">
        <f t="shared" si="1"/>
        <v>60227.272727272728</v>
      </c>
      <c r="N20" s="501"/>
      <c r="O20" s="16"/>
      <c r="P20" s="464"/>
      <c r="Q20" s="464"/>
      <c r="R20" s="464"/>
      <c r="S20" s="464"/>
      <c r="T20" s="464"/>
      <c r="U20" s="464"/>
      <c r="V20" s="464"/>
      <c r="W20" s="464"/>
      <c r="X20" s="464"/>
      <c r="Y20" s="464"/>
      <c r="Z20" s="464"/>
      <c r="AA20" s="464"/>
      <c r="AB20" s="464"/>
      <c r="AC20" s="464"/>
      <c r="AD20" s="464"/>
      <c r="AE20" s="464"/>
      <c r="AF20" s="464"/>
      <c r="AG20" s="455"/>
      <c r="AH20" s="455"/>
      <c r="AI20" s="455"/>
      <c r="AJ20" s="455"/>
      <c r="AK20" s="455"/>
      <c r="AL20" s="455"/>
      <c r="AM20" s="455"/>
      <c r="AN20" s="455"/>
      <c r="AO20" s="455"/>
      <c r="AP20" s="455"/>
      <c r="AQ20" s="455"/>
      <c r="AR20" s="475"/>
      <c r="AS20" s="444"/>
      <c r="AT20" s="444"/>
      <c r="AU20" s="444"/>
      <c r="AV20" s="444"/>
      <c r="AW20" s="27"/>
      <c r="AX20" s="27"/>
      <c r="AY20" s="27"/>
      <c r="AZ20" s="27"/>
    </row>
    <row r="21" spans="1:52" ht="15.75">
      <c r="A21" s="28">
        <v>6</v>
      </c>
      <c r="B21" s="483" t="s">
        <v>30</v>
      </c>
      <c r="C21" s="484"/>
      <c r="D21" s="484"/>
      <c r="E21" s="484"/>
      <c r="F21" s="484"/>
      <c r="G21" s="484"/>
      <c r="H21" s="484"/>
      <c r="I21" s="485"/>
      <c r="J21" s="29" t="s">
        <v>32</v>
      </c>
      <c r="K21" s="46">
        <v>30</v>
      </c>
      <c r="L21" s="44">
        <f t="shared" si="0"/>
        <v>2409.090909090909</v>
      </c>
      <c r="M21" s="500">
        <f t="shared" si="1"/>
        <v>72272.727272727265</v>
      </c>
      <c r="N21" s="501"/>
      <c r="O21" s="16"/>
      <c r="P21" s="464"/>
      <c r="Q21" s="464"/>
      <c r="R21" s="464"/>
      <c r="S21" s="464"/>
      <c r="T21" s="464"/>
      <c r="U21" s="464"/>
      <c r="V21" s="464"/>
      <c r="W21" s="464"/>
      <c r="X21" s="464"/>
      <c r="Y21" s="464"/>
      <c r="Z21" s="464"/>
      <c r="AA21" s="464"/>
      <c r="AB21" s="464"/>
      <c r="AC21" s="464"/>
      <c r="AD21" s="464"/>
      <c r="AE21" s="464"/>
      <c r="AF21" s="464"/>
      <c r="AG21" s="455"/>
      <c r="AH21" s="455"/>
      <c r="AI21" s="455"/>
      <c r="AJ21" s="455"/>
      <c r="AK21" s="455"/>
      <c r="AL21" s="455"/>
      <c r="AM21" s="455"/>
      <c r="AN21" s="455"/>
      <c r="AO21" s="455"/>
      <c r="AP21" s="455"/>
      <c r="AQ21" s="455"/>
      <c r="AR21" s="475"/>
      <c r="AS21" s="444"/>
      <c r="AT21" s="444"/>
      <c r="AU21" s="444"/>
      <c r="AV21" s="444"/>
      <c r="AW21" s="27"/>
      <c r="AX21" s="27"/>
      <c r="AY21" s="27"/>
      <c r="AZ21" s="27"/>
    </row>
    <row r="22" spans="1:52" ht="15.75">
      <c r="A22" s="28">
        <v>7</v>
      </c>
      <c r="B22" s="483" t="s">
        <v>42</v>
      </c>
      <c r="C22" s="484"/>
      <c r="D22" s="484"/>
      <c r="E22" s="484"/>
      <c r="F22" s="484"/>
      <c r="G22" s="484"/>
      <c r="H22" s="484"/>
      <c r="I22" s="485"/>
      <c r="J22" s="29" t="s">
        <v>32</v>
      </c>
      <c r="K22" s="46">
        <v>50</v>
      </c>
      <c r="L22" s="44">
        <f t="shared" si="0"/>
        <v>2409.090909090909</v>
      </c>
      <c r="M22" s="500">
        <f t="shared" si="1"/>
        <v>120454.54545454546</v>
      </c>
      <c r="N22" s="501"/>
      <c r="O22" s="16"/>
      <c r="P22" s="464"/>
      <c r="Q22" s="464"/>
      <c r="R22" s="464"/>
      <c r="S22" s="464"/>
      <c r="T22" s="464"/>
      <c r="U22" s="464"/>
      <c r="V22" s="464"/>
      <c r="W22" s="464"/>
      <c r="X22" s="464"/>
      <c r="Y22" s="464"/>
      <c r="Z22" s="464"/>
      <c r="AA22" s="464"/>
      <c r="AB22" s="464"/>
      <c r="AC22" s="464"/>
      <c r="AD22" s="464"/>
      <c r="AE22" s="464"/>
      <c r="AF22" s="464"/>
      <c r="AG22" s="455"/>
      <c r="AH22" s="455"/>
      <c r="AI22" s="455"/>
      <c r="AJ22" s="455"/>
      <c r="AK22" s="455"/>
      <c r="AL22" s="455"/>
      <c r="AM22" s="455"/>
      <c r="AN22" s="455"/>
      <c r="AO22" s="455"/>
      <c r="AP22" s="455"/>
      <c r="AQ22" s="455"/>
      <c r="AR22" s="475"/>
      <c r="AS22" s="444"/>
      <c r="AT22" s="444"/>
      <c r="AU22" s="444"/>
      <c r="AV22" s="444"/>
      <c r="AW22" s="27"/>
      <c r="AX22" s="27"/>
      <c r="AY22" s="27"/>
      <c r="AZ22" s="27"/>
    </row>
    <row r="23" spans="1:52" ht="15.75">
      <c r="A23" s="28">
        <v>8</v>
      </c>
      <c r="B23" s="483" t="s">
        <v>28</v>
      </c>
      <c r="C23" s="484"/>
      <c r="D23" s="484"/>
      <c r="E23" s="484"/>
      <c r="F23" s="484"/>
      <c r="G23" s="484"/>
      <c r="H23" s="484"/>
      <c r="I23" s="485"/>
      <c r="J23" s="29" t="s">
        <v>32</v>
      </c>
      <c r="K23" s="46">
        <v>25</v>
      </c>
      <c r="L23" s="44">
        <f t="shared" si="0"/>
        <v>2409.090909090909</v>
      </c>
      <c r="M23" s="500">
        <f t="shared" si="1"/>
        <v>60227.272727272728</v>
      </c>
      <c r="N23" s="501"/>
      <c r="O23" s="16"/>
      <c r="P23" s="464"/>
      <c r="Q23" s="464"/>
      <c r="R23" s="464"/>
      <c r="S23" s="464"/>
      <c r="T23" s="464"/>
      <c r="U23" s="464"/>
      <c r="V23" s="464"/>
      <c r="W23" s="464"/>
      <c r="X23" s="464"/>
      <c r="Y23" s="464"/>
      <c r="Z23" s="464"/>
      <c r="AA23" s="464"/>
      <c r="AB23" s="464"/>
      <c r="AC23" s="464"/>
      <c r="AD23" s="464"/>
      <c r="AE23" s="464"/>
      <c r="AF23" s="464"/>
      <c r="AG23" s="455"/>
      <c r="AH23" s="455"/>
      <c r="AI23" s="455"/>
      <c r="AJ23" s="455"/>
      <c r="AK23" s="455"/>
      <c r="AL23" s="455"/>
      <c r="AM23" s="455"/>
      <c r="AN23" s="455"/>
      <c r="AO23" s="455"/>
      <c r="AP23" s="455"/>
      <c r="AQ23" s="455"/>
      <c r="AR23" s="475"/>
      <c r="AS23" s="444"/>
      <c r="AT23" s="444"/>
      <c r="AU23" s="444"/>
      <c r="AV23" s="444"/>
      <c r="AW23" s="27"/>
      <c r="AX23" s="27"/>
      <c r="AY23" s="27"/>
      <c r="AZ23" s="27"/>
    </row>
    <row r="24" spans="1:52" ht="15.75">
      <c r="A24" s="28">
        <v>9</v>
      </c>
      <c r="B24" s="483" t="s">
        <v>43</v>
      </c>
      <c r="C24" s="484"/>
      <c r="D24" s="484"/>
      <c r="E24" s="484"/>
      <c r="F24" s="484"/>
      <c r="G24" s="484"/>
      <c r="H24" s="484"/>
      <c r="I24" s="485"/>
      <c r="J24" s="29" t="s">
        <v>32</v>
      </c>
      <c r="K24" s="46">
        <v>30</v>
      </c>
      <c r="L24" s="44">
        <f t="shared" si="0"/>
        <v>2409.090909090909</v>
      </c>
      <c r="M24" s="500">
        <f t="shared" si="1"/>
        <v>72272.727272727265</v>
      </c>
      <c r="N24" s="501"/>
      <c r="O24" s="16"/>
      <c r="P24" s="464"/>
      <c r="Q24" s="464"/>
      <c r="R24" s="464"/>
      <c r="S24" s="464"/>
      <c r="T24" s="464"/>
      <c r="U24" s="464"/>
      <c r="V24" s="464"/>
      <c r="W24" s="464"/>
      <c r="X24" s="464"/>
      <c r="Y24" s="464"/>
      <c r="Z24" s="464"/>
      <c r="AA24" s="464"/>
      <c r="AB24" s="464"/>
      <c r="AC24" s="464"/>
      <c r="AD24" s="464"/>
      <c r="AE24" s="464"/>
      <c r="AF24" s="464"/>
      <c r="AG24" s="455"/>
      <c r="AH24" s="455"/>
      <c r="AI24" s="455"/>
      <c r="AJ24" s="455"/>
      <c r="AK24" s="455"/>
      <c r="AL24" s="455"/>
      <c r="AM24" s="455"/>
      <c r="AN24" s="455"/>
      <c r="AO24" s="455"/>
      <c r="AP24" s="455"/>
      <c r="AQ24" s="455"/>
      <c r="AR24" s="475"/>
      <c r="AS24" s="444"/>
      <c r="AT24" s="444"/>
      <c r="AU24" s="444"/>
      <c r="AV24" s="444"/>
      <c r="AW24" s="27"/>
      <c r="AX24" s="27"/>
      <c r="AY24" s="27"/>
      <c r="AZ24" s="27"/>
    </row>
    <row r="25" spans="1:52" ht="15.75">
      <c r="A25" s="28">
        <v>10</v>
      </c>
      <c r="B25" s="483" t="s">
        <v>44</v>
      </c>
      <c r="C25" s="484"/>
      <c r="D25" s="484"/>
      <c r="E25" s="484"/>
      <c r="F25" s="484"/>
      <c r="G25" s="484"/>
      <c r="H25" s="484"/>
      <c r="I25" s="485"/>
      <c r="J25" s="29" t="s">
        <v>32</v>
      </c>
      <c r="K25" s="46">
        <v>2</v>
      </c>
      <c r="L25" s="44">
        <f t="shared" si="0"/>
        <v>2409.090909090909</v>
      </c>
      <c r="M25" s="500">
        <f t="shared" si="1"/>
        <v>4818.181818181818</v>
      </c>
      <c r="N25" s="501"/>
      <c r="O25" s="16"/>
      <c r="P25" s="464"/>
      <c r="Q25" s="464"/>
      <c r="R25" s="464"/>
      <c r="S25" s="464"/>
      <c r="T25" s="464"/>
      <c r="U25" s="464"/>
      <c r="V25" s="464"/>
      <c r="W25" s="464"/>
      <c r="X25" s="464"/>
      <c r="Y25" s="464"/>
      <c r="Z25" s="464"/>
      <c r="AA25" s="464"/>
      <c r="AB25" s="464"/>
      <c r="AC25" s="464"/>
      <c r="AD25" s="464"/>
      <c r="AE25" s="464"/>
      <c r="AF25" s="464"/>
      <c r="AG25" s="455"/>
      <c r="AH25" s="455"/>
      <c r="AI25" s="455"/>
      <c r="AJ25" s="455"/>
      <c r="AK25" s="455"/>
      <c r="AL25" s="455"/>
      <c r="AM25" s="455"/>
      <c r="AN25" s="455"/>
      <c r="AO25" s="455"/>
      <c r="AP25" s="455"/>
      <c r="AQ25" s="455"/>
      <c r="AR25" s="475"/>
      <c r="AS25" s="444"/>
      <c r="AT25" s="444"/>
      <c r="AU25" s="444"/>
      <c r="AV25" s="444"/>
      <c r="AW25" s="27"/>
      <c r="AX25" s="27"/>
      <c r="AY25" s="27"/>
      <c r="AZ25" s="27"/>
    </row>
    <row r="26" spans="1:52" ht="15.75">
      <c r="A26" s="28"/>
      <c r="B26" s="483"/>
      <c r="C26" s="484"/>
      <c r="D26" s="484"/>
      <c r="E26" s="484"/>
      <c r="F26" s="484"/>
      <c r="G26" s="484"/>
      <c r="H26" s="484"/>
      <c r="I26" s="485"/>
      <c r="J26" s="29"/>
      <c r="K26" s="46"/>
      <c r="L26" s="44"/>
      <c r="M26" s="502"/>
      <c r="N26" s="503"/>
      <c r="O26" s="16"/>
      <c r="P26" s="464"/>
      <c r="Q26" s="464"/>
      <c r="R26" s="464"/>
      <c r="S26" s="464"/>
      <c r="T26" s="464"/>
      <c r="U26" s="464"/>
      <c r="V26" s="464"/>
      <c r="W26" s="464"/>
      <c r="X26" s="464"/>
      <c r="Y26" s="464"/>
      <c r="Z26" s="464"/>
      <c r="AA26" s="464"/>
      <c r="AB26" s="464"/>
      <c r="AC26" s="464"/>
      <c r="AD26" s="464"/>
      <c r="AE26" s="464"/>
      <c r="AF26" s="464"/>
      <c r="AG26" s="455"/>
      <c r="AH26" s="455"/>
      <c r="AI26" s="455"/>
      <c r="AJ26" s="455"/>
      <c r="AK26" s="455"/>
      <c r="AL26" s="455"/>
      <c r="AM26" s="455"/>
      <c r="AN26" s="455"/>
      <c r="AO26" s="455"/>
      <c r="AP26" s="455"/>
      <c r="AQ26" s="455"/>
      <c r="AR26" s="475"/>
      <c r="AS26" s="444"/>
      <c r="AT26" s="444"/>
      <c r="AU26" s="444"/>
      <c r="AV26" s="444"/>
      <c r="AW26" s="27"/>
      <c r="AX26" s="27"/>
      <c r="AY26" s="27"/>
      <c r="AZ26" s="27"/>
    </row>
    <row r="27" spans="1:52" ht="15.75">
      <c r="A27" s="1"/>
      <c r="B27" s="476"/>
      <c r="C27" s="476"/>
      <c r="D27" s="476"/>
      <c r="E27" s="476"/>
      <c r="F27" s="476"/>
      <c r="G27" s="476"/>
      <c r="H27" s="476"/>
      <c r="I27" s="476"/>
      <c r="J27" s="477" t="s">
        <v>14</v>
      </c>
      <c r="K27" s="477"/>
      <c r="L27" s="478"/>
      <c r="M27" s="479">
        <f>ROUND(SUM(M16:N26),0)</f>
        <v>5762545</v>
      </c>
      <c r="N27" s="480"/>
      <c r="O27" s="16" t="s">
        <v>13</v>
      </c>
      <c r="P27" s="3"/>
      <c r="Q27" s="2"/>
      <c r="R27" s="2"/>
      <c r="S27" s="2"/>
      <c r="T27" s="2"/>
      <c r="U27" s="2"/>
      <c r="V27" s="2"/>
      <c r="W27" s="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27"/>
      <c r="AX27" s="27"/>
      <c r="AY27" s="27"/>
      <c r="AZ27" s="27"/>
    </row>
    <row r="28" spans="1:52" ht="15.75">
      <c r="A28" s="1" t="s">
        <v>21</v>
      </c>
      <c r="B28" s="30"/>
      <c r="C28" s="47">
        <v>0.1</v>
      </c>
      <c r="D28" s="30"/>
      <c r="E28" s="481"/>
      <c r="F28" s="482"/>
      <c r="G28" s="30"/>
      <c r="H28" s="30"/>
      <c r="I28" s="30"/>
      <c r="J28" s="477" t="s">
        <v>15</v>
      </c>
      <c r="K28" s="477"/>
      <c r="L28" s="478"/>
      <c r="M28" s="479">
        <f>ROUND(M27*C28,0)</f>
        <v>576255</v>
      </c>
      <c r="N28" s="480"/>
      <c r="O28" s="1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31"/>
      <c r="AR28" s="31"/>
      <c r="AS28" s="31"/>
      <c r="AT28" s="31"/>
      <c r="AU28" s="31"/>
      <c r="AV28" s="31"/>
      <c r="AW28" s="27"/>
      <c r="AX28" s="27"/>
      <c r="AY28" s="27"/>
      <c r="AZ28" s="27"/>
    </row>
    <row r="29" spans="1:52" ht="15.75">
      <c r="A29" s="1"/>
      <c r="B29" s="30"/>
      <c r="C29" s="30"/>
      <c r="D29" s="30"/>
      <c r="E29" s="30"/>
      <c r="F29" s="30"/>
      <c r="G29" s="30"/>
      <c r="H29" s="30"/>
      <c r="I29" s="30"/>
      <c r="J29" s="477" t="s">
        <v>16</v>
      </c>
      <c r="K29" s="477"/>
      <c r="L29" s="478"/>
      <c r="M29" s="479">
        <f>M27+M28</f>
        <v>6338800</v>
      </c>
      <c r="N29" s="480"/>
      <c r="O29" s="1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1"/>
      <c r="AR29" s="31"/>
      <c r="AS29" s="31"/>
      <c r="AT29" s="31"/>
      <c r="AU29" s="31"/>
      <c r="AV29" s="31"/>
      <c r="AW29" s="27"/>
      <c r="AX29" s="27"/>
      <c r="AY29" s="27"/>
      <c r="AZ29" s="27"/>
    </row>
    <row r="30" spans="1:52" ht="15.75">
      <c r="A30" s="6"/>
      <c r="B30" s="2"/>
      <c r="C30" s="2"/>
      <c r="D30" s="2"/>
      <c r="E30" s="2"/>
      <c r="F30" s="2"/>
      <c r="G30" s="2"/>
      <c r="H30" s="2"/>
      <c r="I30" s="2"/>
      <c r="J30" s="2"/>
      <c r="K30" s="11"/>
      <c r="L30" s="11"/>
      <c r="M30" s="11"/>
      <c r="N30" s="7"/>
      <c r="O30" s="1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31"/>
      <c r="AR30" s="31"/>
      <c r="AS30" s="31"/>
      <c r="AT30" s="31"/>
      <c r="AU30" s="31"/>
      <c r="AV30" s="31"/>
      <c r="AW30" s="27"/>
      <c r="AX30" s="27"/>
      <c r="AY30" s="27"/>
      <c r="AZ30" s="27"/>
    </row>
    <row r="31" spans="1:52" ht="15.75">
      <c r="A31" s="454" t="e">
        <f ca="1">"Số tiền bằng chữ: "&amp;_xll.VND(M29)</f>
        <v>#NAME?</v>
      </c>
      <c r="B31" s="455"/>
      <c r="C31" s="455"/>
      <c r="D31" s="455"/>
      <c r="E31" s="455"/>
      <c r="F31" s="455"/>
      <c r="G31" s="455"/>
      <c r="H31" s="455"/>
      <c r="I31" s="455"/>
      <c r="J31" s="455"/>
      <c r="K31" s="455"/>
      <c r="L31" s="455"/>
      <c r="M31" s="455"/>
      <c r="N31" s="456"/>
      <c r="O31" s="1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31"/>
      <c r="AT31" s="31"/>
      <c r="AU31" s="31"/>
      <c r="AV31" s="31"/>
      <c r="AW31" s="27"/>
      <c r="AX31" s="27"/>
      <c r="AY31" s="27"/>
      <c r="AZ31" s="27"/>
    </row>
    <row r="32" spans="1:52" ht="15.75" hidden="1">
      <c r="A32" s="6"/>
      <c r="B32" s="2"/>
      <c r="C32" s="2"/>
      <c r="D32" s="2"/>
      <c r="E32" s="2"/>
      <c r="F32" s="48"/>
      <c r="G32" s="48"/>
      <c r="H32" s="48"/>
      <c r="I32" s="48"/>
      <c r="J32" s="48"/>
      <c r="K32" s="48"/>
      <c r="L32" s="48"/>
      <c r="M32" s="48"/>
      <c r="N32" s="49"/>
      <c r="O32" s="1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31"/>
      <c r="AR32" s="31"/>
      <c r="AS32" s="31"/>
      <c r="AT32" s="31"/>
      <c r="AU32" s="31"/>
      <c r="AV32" s="31"/>
      <c r="AW32" s="27"/>
      <c r="AX32" s="27"/>
      <c r="AY32" s="27"/>
      <c r="AZ32" s="27"/>
    </row>
    <row r="33" spans="1:52" ht="15.75" hidden="1">
      <c r="A33" s="493"/>
      <c r="B33" s="494"/>
      <c r="C33" s="494"/>
      <c r="D33" s="494"/>
      <c r="E33" s="494"/>
      <c r="F33" s="494"/>
      <c r="G33" s="494"/>
      <c r="H33" s="494"/>
      <c r="I33" s="494"/>
      <c r="J33" s="494"/>
      <c r="K33" s="494"/>
      <c r="L33" s="494"/>
      <c r="M33" s="494"/>
      <c r="N33" s="495"/>
      <c r="O33" s="1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31"/>
      <c r="AR33" s="31"/>
      <c r="AS33" s="31"/>
      <c r="AT33" s="31"/>
      <c r="AU33" s="31"/>
      <c r="AV33" s="31"/>
      <c r="AW33" s="27"/>
      <c r="AX33" s="27"/>
      <c r="AY33" s="27"/>
      <c r="AZ33" s="27"/>
    </row>
    <row r="34" spans="1:52" ht="15.75" hidden="1">
      <c r="A34" s="6"/>
      <c r="B34" s="2"/>
      <c r="C34" s="2"/>
      <c r="D34" s="2"/>
      <c r="E34" s="2"/>
      <c r="F34" s="14"/>
      <c r="G34" s="14"/>
      <c r="H34" s="14"/>
      <c r="I34" s="14"/>
      <c r="J34" s="14"/>
      <c r="K34" s="14"/>
      <c r="L34" s="14"/>
      <c r="M34" s="14"/>
      <c r="N34" s="32"/>
      <c r="O34" s="1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31"/>
      <c r="AR34" s="31"/>
      <c r="AS34" s="31"/>
      <c r="AT34" s="31"/>
      <c r="AU34" s="31"/>
      <c r="AV34" s="31"/>
      <c r="AW34" s="27"/>
      <c r="AX34" s="27"/>
      <c r="AY34" s="27"/>
      <c r="AZ34" s="27"/>
    </row>
    <row r="35" spans="1:52" ht="20.25" customHeight="1">
      <c r="A35" s="496" t="s">
        <v>17</v>
      </c>
      <c r="B35" s="464"/>
      <c r="C35" s="464"/>
      <c r="D35" s="464"/>
      <c r="E35" s="464"/>
      <c r="F35" s="464"/>
      <c r="G35" s="464"/>
      <c r="H35" s="14"/>
      <c r="I35" s="14"/>
      <c r="J35" s="14"/>
      <c r="K35" s="497" t="s">
        <v>18</v>
      </c>
      <c r="L35" s="497"/>
      <c r="M35" s="497"/>
      <c r="N35" s="498"/>
      <c r="O35" s="1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31"/>
      <c r="AR35" s="31"/>
      <c r="AS35" s="31"/>
      <c r="AT35" s="31"/>
      <c r="AU35" s="31"/>
      <c r="AV35" s="31"/>
      <c r="AW35" s="27"/>
      <c r="AX35" s="27"/>
      <c r="AY35" s="27"/>
      <c r="AZ35" s="27"/>
    </row>
    <row r="36" spans="1:52" ht="15.75">
      <c r="A36" s="488" t="s">
        <v>19</v>
      </c>
      <c r="B36" s="489"/>
      <c r="C36" s="489"/>
      <c r="D36" s="489"/>
      <c r="E36" s="489"/>
      <c r="F36" s="489"/>
      <c r="G36" s="489"/>
      <c r="H36" s="33"/>
      <c r="I36" s="33"/>
      <c r="J36" s="33"/>
      <c r="K36" s="490" t="s">
        <v>24</v>
      </c>
      <c r="L36" s="490"/>
      <c r="M36" s="490"/>
      <c r="N36" s="491"/>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c r="AR36" s="36"/>
      <c r="AS36" s="36"/>
      <c r="AT36" s="36"/>
      <c r="AU36" s="36"/>
      <c r="AV36" s="36"/>
      <c r="AW36" s="37"/>
      <c r="AX36" s="37"/>
      <c r="AY36" s="37"/>
      <c r="AZ36" s="37"/>
    </row>
    <row r="37" spans="1:52" ht="15.75">
      <c r="A37" s="6"/>
      <c r="B37" s="2"/>
      <c r="C37" s="2"/>
      <c r="D37" s="2"/>
      <c r="E37" s="2"/>
      <c r="F37" s="2"/>
      <c r="G37" s="2"/>
      <c r="H37" s="2"/>
      <c r="I37" s="2"/>
      <c r="J37" s="2"/>
      <c r="K37" s="11"/>
      <c r="L37" s="11"/>
      <c r="M37" s="11"/>
      <c r="N37" s="7"/>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5.75">
      <c r="A38" s="6"/>
      <c r="B38" s="2"/>
      <c r="C38" s="2"/>
      <c r="D38" s="2"/>
      <c r="E38" s="2"/>
      <c r="F38" s="2"/>
      <c r="G38" s="2"/>
      <c r="H38" s="2"/>
      <c r="I38" s="2"/>
      <c r="J38" s="2"/>
      <c r="K38" s="11"/>
      <c r="L38" s="11"/>
      <c r="M38" s="11"/>
      <c r="N38" s="7"/>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5.75">
      <c r="A39" s="6"/>
      <c r="B39" s="2"/>
      <c r="C39" s="2"/>
      <c r="D39" s="2"/>
      <c r="E39" s="2"/>
      <c r="F39" s="2"/>
      <c r="G39" s="2"/>
      <c r="H39" s="2"/>
      <c r="I39" s="2"/>
      <c r="J39" s="2"/>
      <c r="K39" s="11"/>
      <c r="L39" s="11"/>
      <c r="M39" s="11"/>
      <c r="N39" s="7"/>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5.75">
      <c r="A40" s="496" t="s">
        <v>70</v>
      </c>
      <c r="B40" s="464"/>
      <c r="C40" s="464"/>
      <c r="D40" s="464"/>
      <c r="E40" s="464"/>
      <c r="F40" s="464"/>
      <c r="G40" s="464"/>
      <c r="H40" s="2"/>
      <c r="I40" s="2"/>
      <c r="J40" s="2"/>
      <c r="K40" s="466" t="s">
        <v>56</v>
      </c>
      <c r="L40" s="466"/>
      <c r="M40" s="466"/>
      <c r="N40" s="499"/>
    </row>
    <row r="41" spans="1:52" ht="15.75">
      <c r="A41" s="6"/>
      <c r="B41" s="2"/>
      <c r="C41" s="2"/>
      <c r="D41" s="2"/>
      <c r="E41" s="2"/>
      <c r="F41" s="2"/>
      <c r="G41" s="2"/>
      <c r="H41" s="2"/>
      <c r="I41" s="2"/>
      <c r="J41" s="2"/>
      <c r="K41" s="11"/>
      <c r="L41" s="11"/>
      <c r="M41" s="11"/>
      <c r="N41" s="7"/>
    </row>
    <row r="42" spans="1:52" ht="15.75">
      <c r="A42" s="6"/>
      <c r="B42" s="2"/>
      <c r="C42" s="2"/>
      <c r="D42" s="2"/>
      <c r="E42" s="2"/>
      <c r="F42" s="2"/>
      <c r="G42" s="2"/>
      <c r="H42" s="2"/>
      <c r="I42" s="2"/>
      <c r="J42" s="2"/>
      <c r="K42" s="11"/>
      <c r="L42" s="11"/>
      <c r="M42" s="11"/>
      <c r="N42" s="7"/>
    </row>
    <row r="43" spans="1:52" ht="15.75">
      <c r="A43" s="6"/>
      <c r="B43" s="2"/>
      <c r="C43" s="2"/>
      <c r="D43" s="2"/>
      <c r="E43" s="2"/>
      <c r="F43" s="2"/>
      <c r="G43" s="2"/>
      <c r="H43" s="2"/>
      <c r="I43" s="2"/>
      <c r="J43" s="2"/>
      <c r="K43" s="11"/>
      <c r="L43" s="11"/>
      <c r="M43" s="11"/>
      <c r="N43" s="7"/>
    </row>
    <row r="44" spans="1:52" ht="15.75">
      <c r="A44" s="6"/>
      <c r="B44" s="2"/>
      <c r="C44" s="2"/>
      <c r="D44" s="2"/>
      <c r="E44" s="2"/>
      <c r="F44" s="2"/>
      <c r="G44" s="2"/>
      <c r="H44" s="2"/>
      <c r="I44" s="2"/>
      <c r="J44" s="2"/>
      <c r="K44" s="11"/>
      <c r="L44" s="11"/>
      <c r="M44" s="11"/>
      <c r="N44" s="7"/>
    </row>
    <row r="45" spans="1:52" ht="15.75">
      <c r="A45" s="6"/>
      <c r="B45" s="2"/>
      <c r="C45" s="2"/>
      <c r="D45" s="2"/>
      <c r="E45" s="2"/>
      <c r="F45" s="2"/>
      <c r="G45" s="2"/>
      <c r="H45" s="2"/>
      <c r="I45" s="2"/>
      <c r="J45" s="2"/>
      <c r="K45" s="11"/>
      <c r="L45" s="11"/>
      <c r="M45" s="11"/>
      <c r="N45" s="7"/>
    </row>
    <row r="46" spans="1:52" ht="15.75">
      <c r="A46" s="6"/>
      <c r="B46" s="2"/>
      <c r="C46" s="2"/>
      <c r="D46" s="2"/>
      <c r="E46" s="2"/>
      <c r="F46" s="2"/>
      <c r="G46" s="2"/>
      <c r="H46" s="2"/>
      <c r="I46" s="2"/>
      <c r="J46" s="2"/>
      <c r="K46" s="11"/>
      <c r="L46" s="11"/>
      <c r="M46" s="11"/>
      <c r="N46" s="7"/>
    </row>
    <row r="47" spans="1:52" ht="16.5" thickBot="1">
      <c r="A47" s="38"/>
      <c r="B47" s="39"/>
      <c r="C47" s="39"/>
      <c r="D47" s="39"/>
      <c r="E47" s="39"/>
      <c r="F47" s="39"/>
      <c r="G47" s="39"/>
      <c r="H47" s="39"/>
      <c r="I47" s="39"/>
      <c r="J47" s="39"/>
      <c r="K47" s="40"/>
      <c r="L47" s="40"/>
      <c r="M47" s="40"/>
      <c r="N47" s="41"/>
    </row>
    <row r="48" spans="1:52" ht="15.75" thickTop="1">
      <c r="A48" s="492"/>
      <c r="B48" s="492"/>
      <c r="C48" s="492"/>
      <c r="D48" s="492"/>
      <c r="E48" s="492"/>
      <c r="F48" s="492"/>
      <c r="G48" s="492"/>
      <c r="H48" s="492"/>
      <c r="I48" s="492"/>
      <c r="J48" s="492"/>
      <c r="K48" s="492"/>
      <c r="L48" s="492"/>
      <c r="M48" s="492"/>
      <c r="N48" s="492"/>
    </row>
  </sheetData>
  <mergeCells count="118">
    <mergeCell ref="X27:AV27"/>
    <mergeCell ref="M19:N19"/>
    <mergeCell ref="P19:AF19"/>
    <mergeCell ref="AG19:AQ19"/>
    <mergeCell ref="AR19:AV19"/>
    <mergeCell ref="B20:I20"/>
    <mergeCell ref="M20:N20"/>
    <mergeCell ref="P20:AF20"/>
    <mergeCell ref="AG20:AQ20"/>
    <mergeCell ref="AR20:AV20"/>
    <mergeCell ref="B23:I23"/>
    <mergeCell ref="M23:N23"/>
    <mergeCell ref="P23:AF23"/>
    <mergeCell ref="AG23:AQ23"/>
    <mergeCell ref="AR23:AV23"/>
    <mergeCell ref="B21:I21"/>
    <mergeCell ref="M21:N21"/>
    <mergeCell ref="P21:AF21"/>
    <mergeCell ref="AG21:AQ21"/>
    <mergeCell ref="AR21:AV21"/>
    <mergeCell ref="B22:I22"/>
    <mergeCell ref="M22:N22"/>
    <mergeCell ref="P22:AF22"/>
    <mergeCell ref="B26:I26"/>
    <mergeCell ref="A40:G40"/>
    <mergeCell ref="K40:N40"/>
    <mergeCell ref="A48:N48"/>
    <mergeCell ref="B16:I16"/>
    <mergeCell ref="M16:N16"/>
    <mergeCell ref="B17:I17"/>
    <mergeCell ref="M17:N17"/>
    <mergeCell ref="B19:I19"/>
    <mergeCell ref="J29:L29"/>
    <mergeCell ref="M29:N29"/>
    <mergeCell ref="A31:N31"/>
    <mergeCell ref="A33:N33"/>
    <mergeCell ref="A35:G35"/>
    <mergeCell ref="K35:N35"/>
    <mergeCell ref="B27:I27"/>
    <mergeCell ref="J27:L27"/>
    <mergeCell ref="M27:N27"/>
    <mergeCell ref="E28:F28"/>
    <mergeCell ref="J28:L28"/>
    <mergeCell ref="M28:N28"/>
    <mergeCell ref="B18:I18"/>
    <mergeCell ref="M18:N18"/>
    <mergeCell ref="A36:G36"/>
    <mergeCell ref="K36:N36"/>
    <mergeCell ref="M26:N26"/>
    <mergeCell ref="P26:AF26"/>
    <mergeCell ref="AG26:AQ26"/>
    <mergeCell ref="AR26:AV26"/>
    <mergeCell ref="P16:AF16"/>
    <mergeCell ref="AG16:AQ16"/>
    <mergeCell ref="AR16:AV16"/>
    <mergeCell ref="P17:AF17"/>
    <mergeCell ref="AG17:AQ17"/>
    <mergeCell ref="AR17:AV17"/>
    <mergeCell ref="P18:AF18"/>
    <mergeCell ref="AG18:AQ18"/>
    <mergeCell ref="AR18:AV18"/>
    <mergeCell ref="AR22:AV22"/>
    <mergeCell ref="AG22:AQ22"/>
    <mergeCell ref="B24:I24"/>
    <mergeCell ref="M24:N24"/>
    <mergeCell ref="P24:AF24"/>
    <mergeCell ref="AG24:AQ24"/>
    <mergeCell ref="AR24:AV24"/>
    <mergeCell ref="B25:I25"/>
    <mergeCell ref="M25:N25"/>
    <mergeCell ref="P25:AF25"/>
    <mergeCell ref="AG25:AQ25"/>
    <mergeCell ref="AR25:AV25"/>
    <mergeCell ref="AR13:AV13"/>
    <mergeCell ref="B14:I14"/>
    <mergeCell ref="M14:N14"/>
    <mergeCell ref="B15:I15"/>
    <mergeCell ref="M15:N15"/>
    <mergeCell ref="P15:Q15"/>
    <mergeCell ref="R15:AF15"/>
    <mergeCell ref="AG15:AH15"/>
    <mergeCell ref="AI15:AL15"/>
    <mergeCell ref="AM15:AQ15"/>
    <mergeCell ref="A13:N13"/>
    <mergeCell ref="P13:Q13"/>
    <mergeCell ref="R13:AF13"/>
    <mergeCell ref="AG13:AH13"/>
    <mergeCell ref="AI13:AL13"/>
    <mergeCell ref="AM13:AQ13"/>
    <mergeCell ref="AR15:AV15"/>
    <mergeCell ref="P12:Q12"/>
    <mergeCell ref="R12:AF12"/>
    <mergeCell ref="AG12:AH12"/>
    <mergeCell ref="AI12:AL12"/>
    <mergeCell ref="AM12:AQ12"/>
    <mergeCell ref="AR12:AV12"/>
    <mergeCell ref="AI10:AL10"/>
    <mergeCell ref="AM10:AQ10"/>
    <mergeCell ref="AR10:AV10"/>
    <mergeCell ref="P11:Q11"/>
    <mergeCell ref="R11:AF11"/>
    <mergeCell ref="AG11:AH11"/>
    <mergeCell ref="AI11:AL11"/>
    <mergeCell ref="AM11:AQ11"/>
    <mergeCell ref="AR11:AV11"/>
    <mergeCell ref="AK4:AN4"/>
    <mergeCell ref="A5:N5"/>
    <mergeCell ref="H6:N6"/>
    <mergeCell ref="S6:T6"/>
    <mergeCell ref="A8:N8"/>
    <mergeCell ref="A9:N9"/>
    <mergeCell ref="A10:N10"/>
    <mergeCell ref="P10:Q10"/>
    <mergeCell ref="R10:AF10"/>
    <mergeCell ref="AG10:AH10"/>
    <mergeCell ref="A3:N4"/>
    <mergeCell ref="AD4:AF4"/>
    <mergeCell ref="AH4:AI4"/>
  </mergeCells>
  <printOptions horizontalCentered="1"/>
  <pageMargins left="0.31496062992125984" right="0.31496062992125984" top="0.78740157480314965"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19</vt:i4>
      </vt:variant>
    </vt:vector>
  </HeadingPairs>
  <TitlesOfParts>
    <vt:vector size="60" baseType="lpstr">
      <vt:lpstr>01-21</vt:lpstr>
      <vt:lpstr>02-21</vt:lpstr>
      <vt:lpstr>03-21</vt:lpstr>
      <vt:lpstr>04-21</vt:lpstr>
      <vt:lpstr>05-21</vt:lpstr>
      <vt:lpstr>06-21</vt:lpstr>
      <vt:lpstr>07-21</vt:lpstr>
      <vt:lpstr>08-21</vt:lpstr>
      <vt:lpstr>09-21</vt:lpstr>
      <vt:lpstr>10-21</vt:lpstr>
      <vt:lpstr>11-21</vt:lpstr>
      <vt:lpstr>12-21</vt:lpstr>
      <vt:lpstr>13-21</vt:lpstr>
      <vt:lpstr>14-21</vt:lpstr>
      <vt:lpstr>15-21</vt:lpstr>
      <vt:lpstr>16-21</vt:lpstr>
      <vt:lpstr>17-21</vt:lpstr>
      <vt:lpstr>18-21</vt:lpstr>
      <vt:lpstr>19-21</vt:lpstr>
      <vt:lpstr>20-21</vt:lpstr>
      <vt:lpstr>21-21</vt:lpstr>
      <vt:lpstr>22-21</vt:lpstr>
      <vt:lpstr>23-21</vt:lpstr>
      <vt:lpstr>24-21</vt:lpstr>
      <vt:lpstr>25-21</vt:lpstr>
      <vt:lpstr>26-21</vt:lpstr>
      <vt:lpstr>27-21</vt:lpstr>
      <vt:lpstr>28-21</vt:lpstr>
      <vt:lpstr>29-21</vt:lpstr>
      <vt:lpstr>30-21</vt:lpstr>
      <vt:lpstr>31-21</vt:lpstr>
      <vt:lpstr>32-21</vt:lpstr>
      <vt:lpstr>33-21</vt:lpstr>
      <vt:lpstr>34-21</vt:lpstr>
      <vt:lpstr>35-21</vt:lpstr>
      <vt:lpstr>36-21</vt:lpstr>
      <vt:lpstr>37-21</vt:lpstr>
      <vt:lpstr>38-21</vt:lpstr>
      <vt:lpstr>39-21</vt:lpstr>
      <vt:lpstr>43-21 (2)</vt:lpstr>
      <vt:lpstr>Sheet1</vt:lpstr>
      <vt:lpstr>Sheet1!dieu_1</vt:lpstr>
      <vt:lpstr>Sheet1!dieu_1_1_name</vt:lpstr>
      <vt:lpstr>Sheet1!dieu_1_2_name</vt:lpstr>
      <vt:lpstr>Sheet1!dieu_1_3_name</vt:lpstr>
      <vt:lpstr>Sheet1!dieu_1_4_name</vt:lpstr>
      <vt:lpstr>Sheet1!dieu_2</vt:lpstr>
      <vt:lpstr>Sheet1!dieu_2_1_name</vt:lpstr>
      <vt:lpstr>Sheet1!dieu_2_2_name</vt:lpstr>
      <vt:lpstr>Sheet1!dieu_2_3_name</vt:lpstr>
      <vt:lpstr>Sheet1!dieu_2_4_name</vt:lpstr>
      <vt:lpstr>Sheet1!dieu_3</vt:lpstr>
      <vt:lpstr>Sheet1!dieu_3_1_name</vt:lpstr>
      <vt:lpstr>Sheet1!dieu_3_2_name</vt:lpstr>
      <vt:lpstr>Sheet1!dieu_3_3_name</vt:lpstr>
      <vt:lpstr>Sheet1!loai_2</vt:lpstr>
      <vt:lpstr>Sheet1!muc_2</vt:lpstr>
      <vt:lpstr>Sheet1!muc_3</vt:lpstr>
      <vt:lpstr>Sheet1!muc_4</vt:lpstr>
      <vt:lpstr>Sheet1!tvpllink_bfkweebicf_2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2023-10-04T07:04:30Z</dcterms:modified>
</cp:coreProperties>
</file>