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3170" activeTab="0"/>
  </bookViews>
  <sheets>
    <sheet name="cấp mới" sheetId="1" r:id="rId1"/>
    <sheet name="Cấp lại" sheetId="2" r:id="rId2"/>
  </sheets>
  <definedNames/>
  <calcPr fullCalcOnLoad="1"/>
</workbook>
</file>

<file path=xl/sharedStrings.xml><?xml version="1.0" encoding="utf-8"?>
<sst xmlns="http://schemas.openxmlformats.org/spreadsheetml/2006/main" count="280" uniqueCount="80">
  <si>
    <t>STT</t>
  </si>
  <si>
    <t>TỔNG</t>
  </si>
  <si>
    <t>Chuẩn bị hồ sơ</t>
  </si>
  <si>
    <t>Phí</t>
  </si>
  <si>
    <t>Lệ phí</t>
  </si>
  <si>
    <t>Ghi chú</t>
  </si>
  <si>
    <t>Khác</t>
  </si>
  <si>
    <t>Nộp hồ sơ</t>
  </si>
  <si>
    <t>Trực tiếp</t>
  </si>
  <si>
    <t>Nhận kết quả</t>
  </si>
  <si>
    <t>I.</t>
  </si>
  <si>
    <t>II.</t>
  </si>
  <si>
    <t>1.1</t>
  </si>
  <si>
    <t>Các hoạt động/ cách thức thực hiện cụ thể</t>
  </si>
  <si>
    <t>Bưu điện</t>
  </si>
  <si>
    <t>Internet</t>
  </si>
  <si>
    <t>Nộp phí, lệ phí, chi phí khác</t>
  </si>
  <si>
    <t>Chi phí khác</t>
  </si>
  <si>
    <t>3.3</t>
  </si>
  <si>
    <t>3.2</t>
  </si>
  <si>
    <t>3.1</t>
  </si>
  <si>
    <r>
      <t xml:space="preserve">Thời gian thực hiện </t>
    </r>
    <r>
      <rPr>
        <sz val="12"/>
        <color indexed="8"/>
        <rFont val="Times New Roman"/>
        <family val="1"/>
      </rPr>
      <t>(giờ)</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</si>
  <si>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</si>
  <si>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</si>
  <si>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</si>
  <si>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</si>
  <si>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</si>
  <si>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BỘ GIAO THÔNG VẬN TẢI</t>
  </si>
  <si>
    <t xml:space="preserve">CHI PHÍ THỰC HIỆN TTHC HIỆN TẠI </t>
  </si>
  <si>
    <t>CHI PHÍ  THỰC HIỆN TTHC SAU SỬA ĐỔI, BỔ SUNG</t>
  </si>
  <si>
    <t>CHI PHÍ TUÂN THỦ THỦ TỤC HÀNH CHÍNH TRONG DỰ ÁN, DỰ THẢO VĂN BẢN</t>
  </si>
  <si>
    <t xml:space="preserve">Biểu mẫu số 04/ĐGTĐ-SCM </t>
  </si>
  <si>
    <r>
      <t xml:space="preserve">Biểu mẫu số 04/ĐGTĐ-SCM. Tính chi phí tuân thủ thủ tục hành chính trong dự án, dự thảo văn bản
</t>
    </r>
    <r>
      <rPr>
        <i/>
        <sz val="13"/>
        <color indexed="8"/>
        <rFont val="Times New Roman"/>
        <family val="1"/>
      </rPr>
      <t>(Ban hành kèm theo Thông tư số 03/2022/TT-BTP )</t>
    </r>
    <r>
      <rPr>
        <b/>
        <sz val="13"/>
        <color indexed="8"/>
        <rFont val="Times New Roman"/>
        <family val="1"/>
      </rPr>
      <t xml:space="preserve">
</t>
    </r>
  </si>
  <si>
    <t>Các công việc khi thực hiện TTHC</t>
  </si>
  <si>
    <t>Soạn thảo văn bản</t>
  </si>
  <si>
    <r>
      <t xml:space="preserve">Số lần thực hiện/ 01 năm
</t>
    </r>
    <r>
      <rPr>
        <b/>
        <i/>
        <sz val="12"/>
        <color indexed="8"/>
        <rFont val="Times New Roman"/>
        <family val="1"/>
      </rPr>
      <t>(*)</t>
    </r>
  </si>
  <si>
    <r>
      <t xml:space="preserve">Mức TNBQ/ 01 giờ làm việc </t>
    </r>
    <r>
      <rPr>
        <sz val="12"/>
        <color indexed="8"/>
        <rFont val="Times New Roman"/>
        <family val="1"/>
      </rPr>
      <t>(đồng)</t>
    </r>
  </si>
  <si>
    <t>Số lượng đối tượng tuân thủ/01 năm
(**)</t>
  </si>
  <si>
    <r>
      <t xml:space="preserve">Tổng chi phí thực hiện TTHC/ 01 năm </t>
    </r>
    <r>
      <rPr>
        <sz val="12"/>
        <color indexed="8"/>
        <rFont val="Times New Roman"/>
        <family val="1"/>
      </rPr>
      <t>(đồng)</t>
    </r>
  </si>
  <si>
    <t>Phô tô</t>
  </si>
  <si>
    <t>01 trang</t>
  </si>
  <si>
    <t>chứng thực</t>
  </si>
  <si>
    <t>lệ phí chứng thực cho 01 trang</t>
  </si>
  <si>
    <t>Giấy chứng nhận huấn luyện nghiệp vụ cơ bản</t>
  </si>
  <si>
    <t>02 ảnh màu, cỡ 3cm x 4cm</t>
  </si>
  <si>
    <t>chụp ảnh</t>
  </si>
  <si>
    <t>lệ phí cấp</t>
  </si>
  <si>
    <t>Internet(*)</t>
  </si>
  <si>
    <t xml:space="preserve">đánh giá đối với trường hợp 100% hồ sơ được nộp theo cùng 01 hình thức </t>
  </si>
  <si>
    <t>Khai trực tuyến</t>
  </si>
  <si>
    <t>điền thông tin và bản khai điện tử</t>
  </si>
  <si>
    <t xml:space="preserve"> (trường hợp nộp trực tiếp, qua bưu điện) cần in dự thảo, ký đóng dấu</t>
  </si>
  <si>
    <t>(**) Dự thảo Thông tư thay thế bổ sung thành phần hồ sơ điện tử khi nộp trực tuyến</t>
  </si>
  <si>
    <t>III</t>
  </si>
  <si>
    <t>So sách</t>
  </si>
  <si>
    <t>Hình thức nộp trực tiếp</t>
  </si>
  <si>
    <t>1.3</t>
  </si>
  <si>
    <t>1.4</t>
  </si>
  <si>
    <t>1.5</t>
  </si>
  <si>
    <t>1.6</t>
  </si>
  <si>
    <t>Hình thức nộp qua bưu điện</t>
  </si>
  <si>
    <t>CP cắt giảm</t>
  </si>
  <si>
    <t>CP còn lại</t>
  </si>
  <si>
    <t>Hình thức nộp trực tuyến</t>
  </si>
  <si>
    <t>1.2</t>
  </si>
  <si>
    <t xml:space="preserve">    TÊN THỦ TỤC HÀNH CHÍNH: Thủ tục đăng ký và cấp Sổ thuyền viên</t>
  </si>
  <si>
    <t>Tờ khai đề nghị cấp Sổ thuyền viên theo mẫu</t>
  </si>
  <si>
    <t>Giấy chứng minh nhân dân hoặc Căn cước công dân hoặc Hộ chiếu;</t>
  </si>
  <si>
    <t>Chứng chỉ chuyên môn phù hợp với chức danh đảm nhận đối với các chức danh không yêu cầu Giấy chứng nhận khả năng chuyên môn (đối với thuyền viên)</t>
  </si>
  <si>
    <t>Văn bản tiếp nhận thực tập của chủ tàu</t>
  </si>
  <si>
    <t>(*) Do Trong Thông tư 23/2017/TT-BGTVT chỉ quy định thành phần hồ sơ giấy nên việc người yêu cầu TTHC nộp trực tuyến vẫn phải nộp bản giấy qua đường bưu điện</t>
  </si>
  <si>
    <t>Tờ khai  (Trường hợp đối tượng nộp là Tổ chức thì nộp thêm Văn bản đề nghị của tổ chức)</t>
  </si>
  <si>
    <t xml:space="preserve">Giấy chứng minh nhân dân hoặc Hộ chiếu (đối với trường hợp không có căn cước công dân). </t>
  </si>
  <si>
    <t>xác định 10% chưa có căn cước công dân</t>
  </si>
  <si>
    <t xml:space="preserve">    TÊN THỦ TỤC HÀNH CHÍNH: Thủ tục cấp lại Sổ thuyền viên</t>
  </si>
  <si>
    <t>Sổ thuyền viên đã cấp (đối với trường hợp bị hỏng, hết số trang sử dụng hoặc bị sai thông tin)</t>
  </si>
  <si>
    <t>nộp</t>
  </si>
  <si>
    <t>Giấy tờ có giá trị pháp lý chứng minh sự điều chỉnh đối với trường hợp bị sai thông tin)</t>
  </si>
  <si>
    <t>trường hợp nộp trưc tuýen</t>
  </si>
  <si>
    <t>BỘ GIAO THÔNG VẬN TẢI
CỤC HÀNG HẢI VIỆT NAM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</si>
</sst>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 #,##0_-;\-* #,##0_-;_-* &quot;-&quot;_-;_-@_-"/>
    <numFmt numFmtId="184" formatCode="_-&quot;XDR&quot;* #,##0.00_-;\-&quot;XDR&quot;* #,##0.00_-;_-&quot;XDR&quot;* &quot;-&quot;??_-;_-@_-"/>
    <numFmt numFmtId="185" formatCode="_-* #,##0.00_-;\-* #,##0.00_-;_-* &quot;-&quot;??_-;_-@_-"/>
    <numFmt numFmtId="186" formatCode="0.0%"/>
    <numFmt numFmtId="187" formatCode="0.0"/>
    <numFmt numFmtId="188" formatCode="#,##0.0"/>
    <numFmt numFmtId="189" formatCode="#,##0;[Red]#,##0"/>
    <numFmt numFmtId="190" formatCode="0.0;[Red]0.0"/>
    <numFmt numFmtId="191" formatCode="&quot;Yes&quot;;&quot;Yes&quot;;&quot;No&quot;"/>
    <numFmt numFmtId="192" formatCode="&quot;True&quot;;&quot;True&quot;;&quot;False&quot;"/>
    <numFmt numFmtId="193" formatCode="&quot;On&quot;;&quot;On&quot;;&quot;Off&quot;"/>
    <numFmt numFmtId="194" formatCode="[$€-2]\ #,##0.00_);[Red]\([$€-2]\ #,##0.00\)"/>
    <numFmt numFmtId="195" formatCode="[$-409]dd\ mmmm\,\ yyyy"/>
    <numFmt numFmtId="196" formatCode="[$-409]h:mm:ss\ AM/PM"/>
    <numFmt numFmtId="197" formatCode="#,##0.000"/>
  </numFmts>
  <fonts count="61">
    <font>
      <sz val="11"/>
      <color theme="1"/>
      <name val="Calibri"/>
      <family val="2"/>
    </font>
    <font>
      <sz val="11"/>
      <color indexed="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b/>
      <i/>
      <sz val="13"/>
      <color indexed="8"/>
      <name val="Times New Roman"/>
      <family val="1"/>
    </font>
    <font>
      <sz val="12"/>
      <color indexed="10"/>
      <name val="Times New Roman"/>
      <family val="1"/>
    </font>
    <font>
      <b/>
      <sz val="13"/>
      <color indexed="8"/>
      <name val="Times New Roman"/>
      <family val="1"/>
    </font>
    <font>
      <i/>
      <sz val="13"/>
      <color indexed="8"/>
      <name val="Times New Roman"/>
      <family val="1"/>
    </font>
    <font>
      <b/>
      <i/>
      <sz val="12"/>
      <color indexed="8"/>
      <name val="Times New Roman"/>
      <family val="1"/>
    </font>
    <font>
      <sz val="9.25"/>
      <color indexed="8"/>
      <name val="Times New Roman"/>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sz val="13"/>
      <color indexed="8"/>
      <name val="Times New Roman"/>
      <family val="1"/>
    </font>
    <font>
      <sz val="10"/>
      <color indexed="9"/>
      <name val="Tahoma"/>
      <family val="2"/>
    </font>
    <font>
      <b/>
      <sz val="14"/>
      <color indexed="8"/>
      <name val="Times New Roman"/>
      <family val="0"/>
    </font>
    <font>
      <b/>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theme="1"/>
      <name val="Times New Roman"/>
      <family val="1"/>
    </font>
    <font>
      <b/>
      <sz val="12"/>
      <color rgb="FF000000"/>
      <name val="Times New Roman"/>
      <family val="1"/>
    </font>
    <font>
      <sz val="12"/>
      <color theme="0"/>
      <name val="Times New Roman"/>
      <family val="1"/>
    </font>
    <font>
      <sz val="13"/>
      <color rgb="FF000000"/>
      <name val="Times New Roman"/>
      <family val="1"/>
    </font>
    <font>
      <sz val="10"/>
      <color theme="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hair"/>
      <bottom>
        <color indexed="63"/>
      </bottom>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7">
    <xf numFmtId="0" fontId="0" fillId="0" borderId="0" xfId="0" applyFont="1" applyAlignment="1">
      <alignment/>
    </xf>
    <xf numFmtId="0" fontId="6" fillId="0" borderId="0" xfId="0" applyFont="1" applyFill="1" applyAlignment="1">
      <alignment vertical="center"/>
    </xf>
    <xf numFmtId="0" fontId="3" fillId="0" borderId="0" xfId="0" applyFont="1" applyFill="1" applyAlignment="1">
      <alignment vertical="center"/>
    </xf>
    <xf numFmtId="0" fontId="2"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90"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190" fontId="5" fillId="0" borderId="10" xfId="0" applyNumberFormat="1" applyFont="1" applyFill="1" applyBorder="1" applyAlignment="1" applyProtection="1">
      <alignment horizontal="right" vertical="center" wrapText="1"/>
      <protection hidden="1" locked="0"/>
    </xf>
    <xf numFmtId="0" fontId="3" fillId="0" borderId="0" xfId="0" applyFont="1" applyFill="1" applyAlignment="1">
      <alignment/>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90"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87"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3" fillId="0" borderId="10"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7" fillId="0" borderId="0" xfId="0" applyFont="1" applyFill="1" applyAlignment="1" applyProtection="1">
      <alignment vertical="top" wrapText="1"/>
      <protection locked="0"/>
    </xf>
    <xf numFmtId="0" fontId="4"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quotePrefix="1">
      <alignment horizontal="center" vertical="center" wrapText="1"/>
      <protection locked="0"/>
    </xf>
    <xf numFmtId="3"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quotePrefix="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190"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quotePrefix="1">
      <alignment horizontal="right" vertical="center" wrapText="1"/>
      <protection locked="0"/>
    </xf>
    <xf numFmtId="3" fontId="2" fillId="0" borderId="10" xfId="0" applyNumberFormat="1" applyFont="1" applyFill="1" applyBorder="1" applyAlignment="1" applyProtection="1">
      <alignment horizontal="right" vertical="center" wrapText="1"/>
      <protection/>
    </xf>
    <xf numFmtId="3" fontId="55" fillId="0" borderId="10" xfId="0" applyNumberFormat="1" applyFont="1" applyBorder="1" applyAlignment="1">
      <alignment vertical="center"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3" fillId="0" borderId="0" xfId="0" applyFont="1" applyFill="1" applyAlignment="1">
      <alignment vertical="center"/>
    </xf>
    <xf numFmtId="0" fontId="58" fillId="0" borderId="0" xfId="0" applyFont="1" applyFill="1" applyAlignment="1" applyProtection="1">
      <alignment/>
      <protection locked="0"/>
    </xf>
    <xf numFmtId="0" fontId="58" fillId="0" borderId="0" xfId="0" applyFont="1" applyFill="1" applyAlignment="1" applyProtection="1">
      <alignment/>
      <protection/>
    </xf>
    <xf numFmtId="3" fontId="58" fillId="0" borderId="0" xfId="0" applyNumberFormat="1" applyFont="1" applyFill="1" applyAlignment="1" applyProtection="1">
      <alignment/>
      <protection/>
    </xf>
    <xf numFmtId="186" fontId="58" fillId="0" borderId="0" xfId="0" applyNumberFormat="1" applyFont="1" applyFill="1" applyAlignment="1" applyProtection="1">
      <alignment/>
      <protection/>
    </xf>
    <xf numFmtId="0" fontId="2" fillId="0" borderId="0" xfId="0" applyFont="1" applyFill="1" applyAlignment="1" applyProtection="1">
      <alignment horizontal="left" vertical="center"/>
      <protection locked="0"/>
    </xf>
    <xf numFmtId="188"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lignment vertical="center"/>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186" fontId="5" fillId="0" borderId="0" xfId="0" applyNumberFormat="1" applyFont="1" applyFill="1" applyAlignment="1" applyProtection="1">
      <alignment/>
      <protection/>
    </xf>
    <xf numFmtId="0" fontId="3" fillId="0" borderId="0" xfId="0" applyFont="1" applyFill="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187"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locked="0"/>
    </xf>
    <xf numFmtId="0" fontId="59" fillId="0" borderId="0" xfId="0" applyFont="1" applyAlignment="1">
      <alignment horizontal="center" readingOrder="1"/>
    </xf>
    <xf numFmtId="0" fontId="58" fillId="0" borderId="0" xfId="0" applyFont="1" applyFill="1" applyAlignment="1">
      <alignment vertical="center"/>
    </xf>
    <xf numFmtId="3" fontId="60" fillId="0" borderId="0" xfId="0" applyNumberFormat="1" applyFont="1" applyFill="1" applyAlignment="1" applyProtection="1">
      <alignment vertical="center"/>
      <protection locked="0"/>
    </xf>
    <xf numFmtId="2" fontId="58" fillId="0" borderId="0" xfId="0" applyNumberFormat="1" applyFont="1" applyFill="1" applyAlignment="1">
      <alignment vertical="center"/>
    </xf>
    <xf numFmtId="187" fontId="60" fillId="0" borderId="0" xfId="0" applyNumberFormat="1" applyFont="1" applyFill="1" applyAlignment="1" applyProtection="1">
      <alignment vertical="center"/>
      <protection locked="0"/>
    </xf>
    <xf numFmtId="0" fontId="60" fillId="0" borderId="0" xfId="0" applyFont="1" applyFill="1" applyAlignment="1" applyProtection="1">
      <alignment vertical="center"/>
      <protection locked="0"/>
    </xf>
    <xf numFmtId="0" fontId="3" fillId="0" borderId="10" xfId="0" applyFont="1" applyFill="1" applyBorder="1" applyAlignment="1">
      <alignment vertical="center"/>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55" fillId="33" borderId="10" xfId="0" applyFont="1" applyFill="1" applyBorder="1" applyAlignment="1">
      <alignment horizontal="center" vertical="center" wrapText="1"/>
    </xf>
    <xf numFmtId="3" fontId="3" fillId="0" borderId="12" xfId="0" applyNumberFormat="1" applyFont="1" applyFill="1" applyBorder="1" applyAlignment="1" applyProtection="1">
      <alignment horizontal="center" vertical="center" wrapText="1"/>
      <protection locked="0"/>
    </xf>
    <xf numFmtId="3" fontId="3" fillId="0" borderId="14"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9" fillId="0" borderId="0" xfId="0" applyFont="1" applyFill="1" applyAlignment="1" applyProtection="1">
      <alignment horizontal="center" wrapText="1"/>
      <protection locked="0"/>
    </xf>
    <xf numFmtId="0" fontId="9" fillId="0" borderId="0" xfId="0" applyFont="1" applyFill="1" applyAlignment="1" applyProtection="1">
      <alignment horizontal="center" vertical="top" wrapText="1"/>
      <protection locked="0"/>
    </xf>
    <xf numFmtId="0" fontId="7" fillId="0" borderId="0" xfId="0" applyFont="1" applyFill="1" applyAlignment="1" applyProtection="1">
      <alignment horizontal="center" vertical="top" wrapText="1"/>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4"/>
          <c:y val="-0.02475"/>
        </c:manualLayout>
      </c:layout>
      <c:spPr>
        <a:noFill/>
        <a:ln w="3175">
          <a:noFill/>
        </a:ln>
      </c:spPr>
    </c:title>
    <c:plotArea>
      <c:layout>
        <c:manualLayout>
          <c:xMode val="edge"/>
          <c:yMode val="edge"/>
          <c:x val="0.11575"/>
          <c:y val="0.159"/>
          <c:w val="0.821"/>
          <c:h val="0.6697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mới'!$K$31</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mới'!$K$63</c:f>
              <c:numCache/>
            </c:numRef>
          </c:val>
        </c:ser>
        <c:axId val="18047275"/>
        <c:axId val="28207748"/>
      </c:barChart>
      <c:catAx>
        <c:axId val="18047275"/>
        <c:scaling>
          <c:orientation val="minMax"/>
        </c:scaling>
        <c:axPos val="b"/>
        <c:delete val="1"/>
        <c:majorTickMark val="out"/>
        <c:minorTickMark val="none"/>
        <c:tickLblPos val="nextTo"/>
        <c:crossAx val="28207748"/>
        <c:crosses val="autoZero"/>
        <c:auto val="1"/>
        <c:lblOffset val="100"/>
        <c:tickLblSkip val="1"/>
        <c:noMultiLvlLbl val="0"/>
      </c:catAx>
      <c:valAx>
        <c:axId val="2820774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8047275"/>
        <c:crossesAt val="1"/>
        <c:crossBetween val="between"/>
        <c:dispUnits/>
      </c:valAx>
      <c:spPr>
        <a:noFill/>
        <a:ln>
          <a:noFill/>
        </a:ln>
      </c:spPr>
    </c:plotArea>
    <c:legend>
      <c:legendPos val="r"/>
      <c:layout>
        <c:manualLayout>
          <c:xMode val="edge"/>
          <c:yMode val="edge"/>
          <c:x val="0.23225"/>
          <c:y val="0.85575"/>
          <c:w val="0.7115"/>
          <c:h val="0.070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175"/>
          <c:y val="-0.009"/>
        </c:manualLayout>
      </c:layout>
      <c:spPr>
        <a:noFill/>
        <a:ln w="3175">
          <a:noFill/>
        </a:ln>
      </c:spPr>
    </c:title>
    <c:view3D>
      <c:rotX val="30"/>
      <c:hPercent val="100"/>
      <c:rotY val="0"/>
      <c:depthPercent val="100"/>
      <c:rAngAx val="1"/>
    </c:view3D>
    <c:plotArea>
      <c:layout>
        <c:manualLayout>
          <c:xMode val="edge"/>
          <c:yMode val="edge"/>
          <c:x val="0.07025"/>
          <c:y val="0.216"/>
          <c:w val="0.68925"/>
          <c:h val="0.69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lại'!$C$90:$D$90</c:f>
              <c:strCache/>
            </c:strRef>
          </c:cat>
          <c:val>
            <c:numRef>
              <c:f>'Cấp lại'!$C$91:$D$91</c:f>
              <c:numCache/>
            </c:numRef>
          </c:val>
        </c:ser>
      </c:pie3DChart>
      <c:spPr>
        <a:noFill/>
        <a:ln>
          <a:noFill/>
        </a:ln>
      </c:spPr>
    </c:plotArea>
    <c:legend>
      <c:legendPos val="r"/>
      <c:layout>
        <c:manualLayout>
          <c:xMode val="edge"/>
          <c:yMode val="edge"/>
          <c:x val="0.34475"/>
          <c:y val="0.1185"/>
          <c:w val="0.3105"/>
          <c:h val="0.07"/>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5"/>
          <c:y val="0.0045"/>
        </c:manualLayout>
      </c:layout>
      <c:spPr>
        <a:noFill/>
        <a:ln w="3175">
          <a:noFill/>
        </a:ln>
      </c:spPr>
    </c:title>
    <c:plotArea>
      <c:layout>
        <c:manualLayout>
          <c:xMode val="edge"/>
          <c:yMode val="edge"/>
          <c:x val="0.11525"/>
          <c:y val="0.15175"/>
          <c:w val="0.822"/>
          <c:h val="0.680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lại'!$K$32</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lại'!$K$63</c:f>
              <c:numCache/>
            </c:numRef>
          </c:val>
        </c:ser>
        <c:axId val="30414285"/>
        <c:axId val="5293110"/>
      </c:barChart>
      <c:catAx>
        <c:axId val="30414285"/>
        <c:scaling>
          <c:orientation val="minMax"/>
        </c:scaling>
        <c:axPos val="b"/>
        <c:delete val="1"/>
        <c:majorTickMark val="out"/>
        <c:minorTickMark val="none"/>
        <c:tickLblPos val="nextTo"/>
        <c:crossAx val="5293110"/>
        <c:crosses val="autoZero"/>
        <c:auto val="1"/>
        <c:lblOffset val="100"/>
        <c:tickLblSkip val="1"/>
        <c:noMultiLvlLbl val="0"/>
      </c:catAx>
      <c:valAx>
        <c:axId val="529311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0414285"/>
        <c:crossesAt val="1"/>
        <c:crossBetween val="between"/>
        <c:dispUnits/>
      </c:valAx>
      <c:spPr>
        <a:noFill/>
        <a:ln>
          <a:noFill/>
        </a:ln>
      </c:spPr>
    </c:plotArea>
    <c:legend>
      <c:legendPos val="r"/>
      <c:layout>
        <c:manualLayout>
          <c:xMode val="edge"/>
          <c:yMode val="edge"/>
          <c:x val="0.23325"/>
          <c:y val="0.85575"/>
          <c:w val="0.71275"/>
          <c:h val="0.072"/>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175"/>
          <c:y val="-0.00975"/>
        </c:manualLayout>
      </c:layout>
      <c:spPr>
        <a:noFill/>
        <a:ln w="3175">
          <a:noFill/>
        </a:ln>
      </c:spPr>
    </c:title>
    <c:view3D>
      <c:rotX val="30"/>
      <c:hPercent val="100"/>
      <c:rotY val="0"/>
      <c:depthPercent val="100"/>
      <c:rAngAx val="1"/>
    </c:view3D>
    <c:plotArea>
      <c:layout>
        <c:manualLayout>
          <c:xMode val="edge"/>
          <c:yMode val="edge"/>
          <c:x val="0.07025"/>
          <c:y val="0.225"/>
          <c:w val="0.68925"/>
          <c:h val="0.684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lại'!$C$98:$D$98</c:f>
              <c:strCache/>
            </c:strRef>
          </c:cat>
          <c:val>
            <c:numRef>
              <c:f>'Cấp lại'!$C$99:$D$99</c:f>
              <c:numCache/>
            </c:numRef>
          </c:val>
        </c:ser>
      </c:pie3DChart>
      <c:spPr>
        <a:noFill/>
        <a:ln>
          <a:noFill/>
        </a:ln>
      </c:spPr>
    </c:plotArea>
    <c:legend>
      <c:legendPos val="r"/>
      <c:layout>
        <c:manualLayout>
          <c:xMode val="edge"/>
          <c:yMode val="edge"/>
          <c:x val="0.30025"/>
          <c:y val="0.171"/>
          <c:w val="0.376"/>
          <c:h val="0.080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5"/>
          <c:y val="-0.028"/>
        </c:manualLayout>
      </c:layout>
      <c:spPr>
        <a:noFill/>
        <a:ln w="3175">
          <a:noFill/>
        </a:ln>
      </c:spPr>
    </c:title>
    <c:plotArea>
      <c:layout>
        <c:manualLayout>
          <c:xMode val="edge"/>
          <c:yMode val="edge"/>
          <c:x val="0.11525"/>
          <c:y val="0.15775"/>
          <c:w val="0.822"/>
          <c:h val="0.6717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mới'!$K$32</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mới'!$K$64</c:f>
              <c:numCache/>
            </c:numRef>
          </c:val>
        </c:ser>
        <c:axId val="52543141"/>
        <c:axId val="3126222"/>
      </c:barChart>
      <c:catAx>
        <c:axId val="52543141"/>
        <c:scaling>
          <c:orientation val="minMax"/>
        </c:scaling>
        <c:axPos val="b"/>
        <c:delete val="1"/>
        <c:majorTickMark val="out"/>
        <c:minorTickMark val="none"/>
        <c:tickLblPos val="nextTo"/>
        <c:crossAx val="3126222"/>
        <c:crosses val="autoZero"/>
        <c:auto val="1"/>
        <c:lblOffset val="100"/>
        <c:tickLblSkip val="1"/>
        <c:noMultiLvlLbl val="0"/>
      </c:catAx>
      <c:valAx>
        <c:axId val="312622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2543141"/>
        <c:crossesAt val="1"/>
        <c:crossBetween val="between"/>
        <c:dispUnits/>
      </c:valAx>
      <c:spPr>
        <a:noFill/>
        <a:ln>
          <a:noFill/>
        </a:ln>
      </c:spPr>
    </c:plotArea>
    <c:legend>
      <c:legendPos val="r"/>
      <c:layout>
        <c:manualLayout>
          <c:xMode val="edge"/>
          <c:yMode val="edge"/>
          <c:x val="0.23475"/>
          <c:y val="0.8555"/>
          <c:w val="0.71275"/>
          <c:h val="0.0682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175"/>
          <c:y val="-0.0085"/>
        </c:manualLayout>
      </c:layout>
      <c:spPr>
        <a:noFill/>
        <a:ln w="3175">
          <a:noFill/>
        </a:ln>
      </c:spPr>
    </c:title>
    <c:view3D>
      <c:rotX val="50"/>
      <c:hPercent val="100"/>
      <c:rotY val="0"/>
      <c:depthPercent val="100"/>
      <c:rAngAx val="1"/>
    </c:view3D>
    <c:plotArea>
      <c:layout>
        <c:manualLayout>
          <c:xMode val="edge"/>
          <c:yMode val="edge"/>
          <c:x val="0.07325"/>
          <c:y val="0.27575"/>
          <c:w val="0.91675"/>
          <c:h val="0.69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mới'!$C$79:$D$79</c:f>
              <c:strCache/>
            </c:strRef>
          </c:cat>
          <c:val>
            <c:numRef>
              <c:f>'cấp mới'!$C$80:$D$80</c:f>
              <c:numCache/>
            </c:numRef>
          </c:val>
        </c:ser>
      </c:pie3DChart>
      <c:spPr>
        <a:noFill/>
        <a:ln>
          <a:noFill/>
        </a:ln>
      </c:spPr>
    </c:plotArea>
    <c:legend>
      <c:legendPos val="r"/>
      <c:layout>
        <c:manualLayout>
          <c:xMode val="edge"/>
          <c:yMode val="edge"/>
          <c:x val="0.35075"/>
          <c:y val="0.166"/>
          <c:w val="0.29325"/>
          <c:h val="0.097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175"/>
          <c:y val="-0.00625"/>
        </c:manualLayout>
      </c:layout>
      <c:spPr>
        <a:noFill/>
        <a:ln w="3175">
          <a:noFill/>
        </a:ln>
      </c:spPr>
    </c:title>
    <c:view3D>
      <c:rotX val="30"/>
      <c:hPercent val="100"/>
      <c:rotY val="0"/>
      <c:depthPercent val="100"/>
      <c:rAngAx val="1"/>
    </c:view3D>
    <c:plotArea>
      <c:layout>
        <c:manualLayout>
          <c:xMode val="edge"/>
          <c:yMode val="edge"/>
          <c:x val="0.07025"/>
          <c:y val="0.2205"/>
          <c:w val="0.68925"/>
          <c:h val="0.6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mới'!$C$86:$D$86</c:f>
              <c:strCache/>
            </c:strRef>
          </c:cat>
          <c:val>
            <c:numRef>
              <c:f>'cấp mới'!$C$87:$D$87</c:f>
              <c:numCache/>
            </c:numRef>
          </c:val>
        </c:ser>
      </c:pie3DChart>
      <c:spPr>
        <a:noFill/>
        <a:ln>
          <a:noFill/>
        </a:ln>
      </c:spPr>
    </c:plotArea>
    <c:legend>
      <c:legendPos val="r"/>
      <c:layout>
        <c:manualLayout>
          <c:xMode val="edge"/>
          <c:yMode val="edge"/>
          <c:x val="0.34475"/>
          <c:y val="0.116"/>
          <c:w val="0.3105"/>
          <c:h val="0.07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5"/>
          <c:y val="0.01175"/>
        </c:manualLayout>
      </c:layout>
      <c:spPr>
        <a:noFill/>
        <a:ln w="3175">
          <a:noFill/>
        </a:ln>
      </c:spPr>
    </c:title>
    <c:plotArea>
      <c:layout>
        <c:manualLayout>
          <c:xMode val="edge"/>
          <c:yMode val="edge"/>
          <c:x val="0.11525"/>
          <c:y val="0.15025"/>
          <c:w val="0.822"/>
          <c:h val="0.6852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mới'!$K$33</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mới'!$K$65</c:f>
              <c:numCache/>
            </c:numRef>
          </c:val>
        </c:ser>
        <c:axId val="28135999"/>
        <c:axId val="51897400"/>
      </c:barChart>
      <c:catAx>
        <c:axId val="28135999"/>
        <c:scaling>
          <c:orientation val="minMax"/>
        </c:scaling>
        <c:axPos val="b"/>
        <c:delete val="1"/>
        <c:majorTickMark val="out"/>
        <c:minorTickMark val="none"/>
        <c:tickLblPos val="nextTo"/>
        <c:crossAx val="51897400"/>
        <c:crosses val="autoZero"/>
        <c:auto val="1"/>
        <c:lblOffset val="100"/>
        <c:tickLblSkip val="1"/>
        <c:noMultiLvlLbl val="0"/>
      </c:catAx>
      <c:valAx>
        <c:axId val="5189740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8135999"/>
        <c:crossesAt val="1"/>
        <c:crossBetween val="between"/>
        <c:dispUnits/>
      </c:valAx>
      <c:spPr>
        <a:noFill/>
        <a:ln>
          <a:noFill/>
        </a:ln>
      </c:spPr>
    </c:plotArea>
    <c:legend>
      <c:legendPos val="r"/>
      <c:layout>
        <c:manualLayout>
          <c:xMode val="edge"/>
          <c:yMode val="edge"/>
          <c:x val="0.23475"/>
          <c:y val="0.849"/>
          <c:w val="0.71275"/>
          <c:h val="0.071"/>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425"/>
          <c:y val="-0.01075"/>
        </c:manualLayout>
      </c:layout>
      <c:spPr>
        <a:noFill/>
        <a:ln w="3175">
          <a:noFill/>
        </a:ln>
      </c:spPr>
    </c:title>
    <c:view3D>
      <c:rotX val="30"/>
      <c:hPercent val="100"/>
      <c:rotY val="0"/>
      <c:depthPercent val="100"/>
      <c:rAngAx val="1"/>
    </c:view3D>
    <c:plotArea>
      <c:layout>
        <c:manualLayout>
          <c:xMode val="edge"/>
          <c:yMode val="edge"/>
          <c:x val="0.072"/>
          <c:y val="0.29325"/>
          <c:w val="0.6495"/>
          <c:h val="0.617"/>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mới'!$C$94:$D$94</c:f>
              <c:strCache/>
            </c:strRef>
          </c:cat>
          <c:val>
            <c:numRef>
              <c:f>'cấp mới'!$C$95:$D$95</c:f>
              <c:numCache/>
            </c:numRef>
          </c:val>
        </c:ser>
      </c:pie3DChart>
      <c:spPr>
        <a:noFill/>
        <a:ln>
          <a:noFill/>
        </a:ln>
      </c:spPr>
    </c:plotArea>
    <c:legend>
      <c:legendPos val="r"/>
      <c:layout>
        <c:manualLayout>
          <c:xMode val="edge"/>
          <c:yMode val="edge"/>
          <c:x val="0.30125"/>
          <c:y val="0.1565"/>
          <c:w val="0.37775"/>
          <c:h val="0.081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5"/>
          <c:y val="-0.02875"/>
        </c:manualLayout>
      </c:layout>
      <c:spPr>
        <a:noFill/>
        <a:ln w="3175">
          <a:noFill/>
        </a:ln>
      </c:spPr>
    </c:title>
    <c:plotArea>
      <c:layout>
        <c:manualLayout>
          <c:xMode val="edge"/>
          <c:yMode val="edge"/>
          <c:x val="0.11525"/>
          <c:y val="0.158"/>
          <c:w val="0.822"/>
          <c:h val="0.671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lại'!$K$30</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lại'!$K$61</c:f>
              <c:numCache/>
            </c:numRef>
          </c:val>
        </c:ser>
        <c:axId val="64423417"/>
        <c:axId val="42939842"/>
      </c:barChart>
      <c:catAx>
        <c:axId val="64423417"/>
        <c:scaling>
          <c:orientation val="minMax"/>
        </c:scaling>
        <c:axPos val="b"/>
        <c:delete val="1"/>
        <c:majorTickMark val="out"/>
        <c:minorTickMark val="none"/>
        <c:tickLblPos val="nextTo"/>
        <c:crossAx val="42939842"/>
        <c:crosses val="autoZero"/>
        <c:auto val="1"/>
        <c:lblOffset val="100"/>
        <c:tickLblSkip val="1"/>
        <c:noMultiLvlLbl val="0"/>
      </c:catAx>
      <c:valAx>
        <c:axId val="4293984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4423417"/>
        <c:crossesAt val="1"/>
        <c:crossBetween val="between"/>
        <c:dispUnits/>
      </c:valAx>
      <c:spPr>
        <a:noFill/>
        <a:ln>
          <a:noFill/>
        </a:ln>
      </c:spPr>
    </c:plotArea>
    <c:legend>
      <c:legendPos val="r"/>
      <c:layout>
        <c:manualLayout>
          <c:xMode val="edge"/>
          <c:yMode val="edge"/>
          <c:x val="0.23325"/>
          <c:y val="0.86075"/>
          <c:w val="0.71275"/>
          <c:h val="0.069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185"/>
          <c:y val="-0.0285"/>
        </c:manualLayout>
      </c:layout>
      <c:spPr>
        <a:noFill/>
        <a:ln w="3175">
          <a:noFill/>
        </a:ln>
      </c:spPr>
    </c:title>
    <c:plotArea>
      <c:layout>
        <c:manualLayout>
          <c:xMode val="edge"/>
          <c:yMode val="edge"/>
          <c:x val="0.11525"/>
          <c:y val="0.15825"/>
          <c:w val="0.822"/>
          <c:h val="0.6675"/>
        </c:manualLayout>
      </c:layout>
      <c:barChart>
        <c:barDir val="col"/>
        <c:grouping val="clustered"/>
        <c:varyColors val="0"/>
        <c:ser>
          <c:idx val="0"/>
          <c:order val="0"/>
          <c:tx>
            <c:v>CP ban đàu</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lại'!$K$31</c:f>
              <c:numCache/>
            </c:numRef>
          </c:val>
        </c:ser>
        <c:ser>
          <c:idx val="1"/>
          <c:order val="1"/>
          <c:tx>
            <c:v>Sau khi DGH </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lại'!$K$62</c:f>
              <c:numCache/>
            </c:numRef>
          </c:val>
        </c:ser>
        <c:axId val="50914259"/>
        <c:axId val="55575148"/>
      </c:barChart>
      <c:catAx>
        <c:axId val="50914259"/>
        <c:scaling>
          <c:orientation val="minMax"/>
        </c:scaling>
        <c:axPos val="b"/>
        <c:delete val="1"/>
        <c:majorTickMark val="out"/>
        <c:minorTickMark val="none"/>
        <c:tickLblPos val="nextTo"/>
        <c:crossAx val="55575148"/>
        <c:crosses val="autoZero"/>
        <c:auto val="1"/>
        <c:lblOffset val="100"/>
        <c:tickLblSkip val="1"/>
        <c:noMultiLvlLbl val="0"/>
      </c:catAx>
      <c:valAx>
        <c:axId val="5557514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0914259"/>
        <c:crossesAt val="1"/>
        <c:crossBetween val="between"/>
        <c:dispUnits/>
      </c:valAx>
      <c:spPr>
        <a:noFill/>
        <a:ln>
          <a:noFill/>
        </a:ln>
      </c:spPr>
    </c:plotArea>
    <c:legend>
      <c:legendPos val="r"/>
      <c:layout>
        <c:manualLayout>
          <c:xMode val="edge"/>
          <c:yMode val="edge"/>
          <c:x val="0.23325"/>
          <c:y val="0.85725"/>
          <c:w val="0.71275"/>
          <c:h val="0.069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 phí tuân thủ TTHC còn lại (màu đỏ) và Chi phí tuân thủ TTHC cắt giảm được (màu xanh) sau đơn giản hóa hoặc dự kiến sửa đổi, bổ sung</a:t>
            </a:r>
          </a:p>
        </c:rich>
      </c:tx>
      <c:layout>
        <c:manualLayout>
          <c:xMode val="factor"/>
          <c:yMode val="factor"/>
          <c:x val="-0.0015"/>
          <c:y val="-0.012"/>
        </c:manualLayout>
      </c:layout>
      <c:spPr>
        <a:noFill/>
        <a:ln w="3175">
          <a:noFill/>
        </a:ln>
      </c:spPr>
    </c:title>
    <c:view3D>
      <c:rotX val="50"/>
      <c:hPercent val="100"/>
      <c:rotY val="0"/>
      <c:depthPercent val="100"/>
      <c:rAngAx val="1"/>
    </c:view3D>
    <c:plotArea>
      <c:layout>
        <c:manualLayout>
          <c:xMode val="edge"/>
          <c:yMode val="edge"/>
          <c:x val="0.0745"/>
          <c:y val="0.279"/>
          <c:w val="0.91475"/>
          <c:h val="0.692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'Cấp lại'!$C$83:$D$83</c:f>
              <c:strCache/>
            </c:strRef>
          </c:cat>
          <c:val>
            <c:numRef>
              <c:f>'Cấp lại'!$C$84:$D$84</c:f>
              <c:numCache/>
            </c:numRef>
          </c:val>
        </c:ser>
      </c:pie3DChart>
      <c:spPr>
        <a:noFill/>
        <a:ln>
          <a:noFill/>
        </a:ln>
      </c:spPr>
    </c:plotArea>
    <c:legend>
      <c:legendPos val="r"/>
      <c:layout>
        <c:manualLayout>
          <c:xMode val="edge"/>
          <c:yMode val="edge"/>
          <c:x val="0.373"/>
          <c:y val="0.1205"/>
          <c:w val="0.24825"/>
          <c:h val="0.069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9525</xdr:rowOff>
    </xdr:from>
    <xdr:to>
      <xdr:col>6</xdr:col>
      <xdr:colOff>190500</xdr:colOff>
      <xdr:row>1</xdr:row>
      <xdr:rowOff>9525</xdr:rowOff>
    </xdr:to>
    <xdr:sp>
      <xdr:nvSpPr>
        <xdr:cNvPr id="1" name="AutoShape 26"/>
        <xdr:cNvSpPr>
          <a:spLocks/>
        </xdr:cNvSpPr>
      </xdr:nvSpPr>
      <xdr:spPr>
        <a:xfrm>
          <a:off x="2981325" y="9525"/>
          <a:ext cx="1885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742950</xdr:colOff>
      <xdr:row>3</xdr:row>
      <xdr:rowOff>238125</xdr:rowOff>
    </xdr:from>
    <xdr:to>
      <xdr:col>2</xdr:col>
      <xdr:colOff>190500</xdr:colOff>
      <xdr:row>3</xdr:row>
      <xdr:rowOff>238125</xdr:rowOff>
    </xdr:to>
    <xdr:sp>
      <xdr:nvSpPr>
        <xdr:cNvPr id="2" name="AutoShape 144"/>
        <xdr:cNvSpPr>
          <a:spLocks/>
        </xdr:cNvSpPr>
      </xdr:nvSpPr>
      <xdr:spPr>
        <a:xfrm>
          <a:off x="1200150" y="561975"/>
          <a:ext cx="990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552450</xdr:colOff>
      <xdr:row>69</xdr:row>
      <xdr:rowOff>9525</xdr:rowOff>
    </xdr:from>
    <xdr:to>
      <xdr:col>10</xdr:col>
      <xdr:colOff>104775</xdr:colOff>
      <xdr:row>73</xdr:row>
      <xdr:rowOff>285750</xdr:rowOff>
    </xdr:to>
    <xdr:graphicFrame>
      <xdr:nvGraphicFramePr>
        <xdr:cNvPr id="3" name="Chart 4"/>
        <xdr:cNvGraphicFramePr/>
      </xdr:nvGraphicFramePr>
      <xdr:xfrm>
        <a:off x="1009650" y="42357675"/>
        <a:ext cx="6524625" cy="2790825"/>
      </xdr:xfrm>
      <a:graphic>
        <a:graphicData uri="http://schemas.openxmlformats.org/drawingml/2006/chart">
          <c:chart xmlns:c="http://schemas.openxmlformats.org/drawingml/2006/chart" r:id="rId1"/>
        </a:graphicData>
      </a:graphic>
    </xdr:graphicFrame>
    <xdr:clientData/>
  </xdr:twoCellAnchor>
  <xdr:twoCellAnchor>
    <xdr:from>
      <xdr:col>1</xdr:col>
      <xdr:colOff>752475</xdr:colOff>
      <xdr:row>81</xdr:row>
      <xdr:rowOff>190500</xdr:rowOff>
    </xdr:from>
    <xdr:to>
      <xdr:col>10</xdr:col>
      <xdr:colOff>561975</xdr:colOff>
      <xdr:row>84</xdr:row>
      <xdr:rowOff>9525</xdr:rowOff>
    </xdr:to>
    <xdr:graphicFrame>
      <xdr:nvGraphicFramePr>
        <xdr:cNvPr id="4" name="Chart 4"/>
        <xdr:cNvGraphicFramePr/>
      </xdr:nvGraphicFramePr>
      <xdr:xfrm>
        <a:off x="1209675" y="48968025"/>
        <a:ext cx="6781800" cy="2457450"/>
      </xdr:xfrm>
      <a:graphic>
        <a:graphicData uri="http://schemas.openxmlformats.org/drawingml/2006/chart">
          <c:chart xmlns:c="http://schemas.openxmlformats.org/drawingml/2006/chart" r:id="rId2"/>
        </a:graphicData>
      </a:graphic>
    </xdr:graphicFrame>
    <xdr:clientData/>
  </xdr:twoCellAnchor>
  <xdr:twoCellAnchor>
    <xdr:from>
      <xdr:col>1</xdr:col>
      <xdr:colOff>676275</xdr:colOff>
      <xdr:row>74</xdr:row>
      <xdr:rowOff>190500</xdr:rowOff>
    </xdr:from>
    <xdr:to>
      <xdr:col>9</xdr:col>
      <xdr:colOff>209550</xdr:colOff>
      <xdr:row>77</xdr:row>
      <xdr:rowOff>695325</xdr:rowOff>
    </xdr:to>
    <xdr:graphicFrame>
      <xdr:nvGraphicFramePr>
        <xdr:cNvPr id="5" name="Chart 11"/>
        <xdr:cNvGraphicFramePr/>
      </xdr:nvGraphicFramePr>
      <xdr:xfrm>
        <a:off x="1133475" y="45443775"/>
        <a:ext cx="5705475" cy="2324100"/>
      </xdr:xfrm>
      <a:graphic>
        <a:graphicData uri="http://schemas.openxmlformats.org/drawingml/2006/chart">
          <c:chart xmlns:c="http://schemas.openxmlformats.org/drawingml/2006/chart" r:id="rId3"/>
        </a:graphicData>
      </a:graphic>
    </xdr:graphicFrame>
    <xdr:clientData/>
  </xdr:twoCellAnchor>
  <xdr:twoCellAnchor>
    <xdr:from>
      <xdr:col>2</xdr:col>
      <xdr:colOff>114300</xdr:colOff>
      <xdr:row>84</xdr:row>
      <xdr:rowOff>19050</xdr:rowOff>
    </xdr:from>
    <xdr:to>
      <xdr:col>10</xdr:col>
      <xdr:colOff>76200</xdr:colOff>
      <xdr:row>87</xdr:row>
      <xdr:rowOff>638175</xdr:rowOff>
    </xdr:to>
    <xdr:graphicFrame>
      <xdr:nvGraphicFramePr>
        <xdr:cNvPr id="6" name="Chart 12"/>
        <xdr:cNvGraphicFramePr/>
      </xdr:nvGraphicFramePr>
      <xdr:xfrm>
        <a:off x="2114550" y="51435000"/>
        <a:ext cx="5391150" cy="3124200"/>
      </xdr:xfrm>
      <a:graphic>
        <a:graphicData uri="http://schemas.openxmlformats.org/drawingml/2006/chart">
          <c:chart xmlns:c="http://schemas.openxmlformats.org/drawingml/2006/chart" r:id="rId4"/>
        </a:graphicData>
      </a:graphic>
    </xdr:graphicFrame>
    <xdr:clientData/>
  </xdr:twoCellAnchor>
  <xdr:twoCellAnchor>
    <xdr:from>
      <xdr:col>1</xdr:col>
      <xdr:colOff>819150</xdr:colOff>
      <xdr:row>89</xdr:row>
      <xdr:rowOff>161925</xdr:rowOff>
    </xdr:from>
    <xdr:to>
      <xdr:col>10</xdr:col>
      <xdr:colOff>628650</xdr:colOff>
      <xdr:row>91</xdr:row>
      <xdr:rowOff>628650</xdr:rowOff>
    </xdr:to>
    <xdr:graphicFrame>
      <xdr:nvGraphicFramePr>
        <xdr:cNvPr id="7" name="Chart 4"/>
        <xdr:cNvGraphicFramePr/>
      </xdr:nvGraphicFramePr>
      <xdr:xfrm>
        <a:off x="1276350" y="55835550"/>
        <a:ext cx="6781800" cy="3305175"/>
      </xdr:xfrm>
      <a:graphic>
        <a:graphicData uri="http://schemas.openxmlformats.org/drawingml/2006/chart">
          <c:chart xmlns:c="http://schemas.openxmlformats.org/drawingml/2006/chart" r:id="rId5"/>
        </a:graphicData>
      </a:graphic>
    </xdr:graphicFrame>
    <xdr:clientData/>
  </xdr:twoCellAnchor>
  <xdr:twoCellAnchor>
    <xdr:from>
      <xdr:col>2</xdr:col>
      <xdr:colOff>47625</xdr:colOff>
      <xdr:row>91</xdr:row>
      <xdr:rowOff>676275</xdr:rowOff>
    </xdr:from>
    <xdr:to>
      <xdr:col>8</xdr:col>
      <xdr:colOff>485775</xdr:colOff>
      <xdr:row>94</xdr:row>
      <xdr:rowOff>838200</xdr:rowOff>
    </xdr:to>
    <xdr:graphicFrame>
      <xdr:nvGraphicFramePr>
        <xdr:cNvPr id="8" name="Chart 14"/>
        <xdr:cNvGraphicFramePr/>
      </xdr:nvGraphicFramePr>
      <xdr:xfrm>
        <a:off x="2047875" y="59188350"/>
        <a:ext cx="4448175" cy="27622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9525</xdr:rowOff>
    </xdr:from>
    <xdr:to>
      <xdr:col>6</xdr:col>
      <xdr:colOff>190500</xdr:colOff>
      <xdr:row>2</xdr:row>
      <xdr:rowOff>9525</xdr:rowOff>
    </xdr:to>
    <xdr:sp>
      <xdr:nvSpPr>
        <xdr:cNvPr id="1" name="AutoShape 26"/>
        <xdr:cNvSpPr>
          <a:spLocks/>
        </xdr:cNvSpPr>
      </xdr:nvSpPr>
      <xdr:spPr>
        <a:xfrm>
          <a:off x="2981325" y="838200"/>
          <a:ext cx="1885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4</xdr:row>
      <xdr:rowOff>47625</xdr:rowOff>
    </xdr:from>
    <xdr:to>
      <xdr:col>2</xdr:col>
      <xdr:colOff>581025</xdr:colOff>
      <xdr:row>4</xdr:row>
      <xdr:rowOff>47625</xdr:rowOff>
    </xdr:to>
    <xdr:sp>
      <xdr:nvSpPr>
        <xdr:cNvPr id="2" name="AutoShape 144"/>
        <xdr:cNvSpPr>
          <a:spLocks/>
        </xdr:cNvSpPr>
      </xdr:nvSpPr>
      <xdr:spPr>
        <a:xfrm>
          <a:off x="1581150" y="1200150"/>
          <a:ext cx="1000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552450</xdr:colOff>
      <xdr:row>73</xdr:row>
      <xdr:rowOff>9525</xdr:rowOff>
    </xdr:from>
    <xdr:to>
      <xdr:col>10</xdr:col>
      <xdr:colOff>361950</xdr:colOff>
      <xdr:row>77</xdr:row>
      <xdr:rowOff>390525</xdr:rowOff>
    </xdr:to>
    <xdr:graphicFrame>
      <xdr:nvGraphicFramePr>
        <xdr:cNvPr id="3" name="Chart 4"/>
        <xdr:cNvGraphicFramePr/>
      </xdr:nvGraphicFramePr>
      <xdr:xfrm>
        <a:off x="1009650" y="35699700"/>
        <a:ext cx="6781800" cy="2409825"/>
      </xdr:xfrm>
      <a:graphic>
        <a:graphicData uri="http://schemas.openxmlformats.org/drawingml/2006/chart">
          <c:chart xmlns:c="http://schemas.openxmlformats.org/drawingml/2006/chart" r:id="rId1"/>
        </a:graphicData>
      </a:graphic>
    </xdr:graphicFrame>
    <xdr:clientData/>
  </xdr:twoCellAnchor>
  <xdr:twoCellAnchor>
    <xdr:from>
      <xdr:col>1</xdr:col>
      <xdr:colOff>752475</xdr:colOff>
      <xdr:row>85</xdr:row>
      <xdr:rowOff>190500</xdr:rowOff>
    </xdr:from>
    <xdr:to>
      <xdr:col>10</xdr:col>
      <xdr:colOff>561975</xdr:colOff>
      <xdr:row>88</xdr:row>
      <xdr:rowOff>9525</xdr:rowOff>
    </xdr:to>
    <xdr:graphicFrame>
      <xdr:nvGraphicFramePr>
        <xdr:cNvPr id="4" name="Chart 4"/>
        <xdr:cNvGraphicFramePr/>
      </xdr:nvGraphicFramePr>
      <xdr:xfrm>
        <a:off x="1209675" y="42462450"/>
        <a:ext cx="6781800" cy="2419350"/>
      </xdr:xfrm>
      <a:graphic>
        <a:graphicData uri="http://schemas.openxmlformats.org/drawingml/2006/chart">
          <c:chart xmlns:c="http://schemas.openxmlformats.org/drawingml/2006/chart" r:id="rId2"/>
        </a:graphicData>
      </a:graphic>
    </xdr:graphicFrame>
    <xdr:clientData/>
  </xdr:twoCellAnchor>
  <xdr:twoCellAnchor>
    <xdr:from>
      <xdr:col>1</xdr:col>
      <xdr:colOff>676275</xdr:colOff>
      <xdr:row>78</xdr:row>
      <xdr:rowOff>190500</xdr:rowOff>
    </xdr:from>
    <xdr:to>
      <xdr:col>10</xdr:col>
      <xdr:colOff>428625</xdr:colOff>
      <xdr:row>82</xdr:row>
      <xdr:rowOff>752475</xdr:rowOff>
    </xdr:to>
    <xdr:graphicFrame>
      <xdr:nvGraphicFramePr>
        <xdr:cNvPr id="5" name="Chart 11"/>
        <xdr:cNvGraphicFramePr/>
      </xdr:nvGraphicFramePr>
      <xdr:xfrm>
        <a:off x="1133475" y="38300025"/>
        <a:ext cx="6724650" cy="3248025"/>
      </xdr:xfrm>
      <a:graphic>
        <a:graphicData uri="http://schemas.openxmlformats.org/drawingml/2006/chart">
          <c:chart xmlns:c="http://schemas.openxmlformats.org/drawingml/2006/chart" r:id="rId3"/>
        </a:graphicData>
      </a:graphic>
    </xdr:graphicFrame>
    <xdr:clientData/>
  </xdr:twoCellAnchor>
  <xdr:twoCellAnchor>
    <xdr:from>
      <xdr:col>2</xdr:col>
      <xdr:colOff>114300</xdr:colOff>
      <xdr:row>88</xdr:row>
      <xdr:rowOff>19050</xdr:rowOff>
    </xdr:from>
    <xdr:to>
      <xdr:col>10</xdr:col>
      <xdr:colOff>76200</xdr:colOff>
      <xdr:row>91</xdr:row>
      <xdr:rowOff>638175</xdr:rowOff>
    </xdr:to>
    <xdr:graphicFrame>
      <xdr:nvGraphicFramePr>
        <xdr:cNvPr id="6" name="Chart 12"/>
        <xdr:cNvGraphicFramePr/>
      </xdr:nvGraphicFramePr>
      <xdr:xfrm>
        <a:off x="2114550" y="44891325"/>
        <a:ext cx="5391150" cy="3219450"/>
      </xdr:xfrm>
      <a:graphic>
        <a:graphicData uri="http://schemas.openxmlformats.org/drawingml/2006/chart">
          <c:chart xmlns:c="http://schemas.openxmlformats.org/drawingml/2006/chart" r:id="rId4"/>
        </a:graphicData>
      </a:graphic>
    </xdr:graphicFrame>
    <xdr:clientData/>
  </xdr:twoCellAnchor>
  <xdr:twoCellAnchor>
    <xdr:from>
      <xdr:col>1</xdr:col>
      <xdr:colOff>819150</xdr:colOff>
      <xdr:row>93</xdr:row>
      <xdr:rowOff>161925</xdr:rowOff>
    </xdr:from>
    <xdr:to>
      <xdr:col>10</xdr:col>
      <xdr:colOff>628650</xdr:colOff>
      <xdr:row>95</xdr:row>
      <xdr:rowOff>628650</xdr:rowOff>
    </xdr:to>
    <xdr:graphicFrame>
      <xdr:nvGraphicFramePr>
        <xdr:cNvPr id="7" name="Chart 4"/>
        <xdr:cNvGraphicFramePr/>
      </xdr:nvGraphicFramePr>
      <xdr:xfrm>
        <a:off x="1276350" y="49368075"/>
        <a:ext cx="6781800" cy="2200275"/>
      </xdr:xfrm>
      <a:graphic>
        <a:graphicData uri="http://schemas.openxmlformats.org/drawingml/2006/chart">
          <c:chart xmlns:c="http://schemas.openxmlformats.org/drawingml/2006/chart" r:id="rId5"/>
        </a:graphicData>
      </a:graphic>
    </xdr:graphicFrame>
    <xdr:clientData/>
  </xdr:twoCellAnchor>
  <xdr:twoCellAnchor>
    <xdr:from>
      <xdr:col>2</xdr:col>
      <xdr:colOff>47625</xdr:colOff>
      <xdr:row>95</xdr:row>
      <xdr:rowOff>676275</xdr:rowOff>
    </xdr:from>
    <xdr:to>
      <xdr:col>10</xdr:col>
      <xdr:colOff>0</xdr:colOff>
      <xdr:row>99</xdr:row>
      <xdr:rowOff>247650</xdr:rowOff>
    </xdr:to>
    <xdr:graphicFrame>
      <xdr:nvGraphicFramePr>
        <xdr:cNvPr id="8" name="Chart 14"/>
        <xdr:cNvGraphicFramePr/>
      </xdr:nvGraphicFramePr>
      <xdr:xfrm>
        <a:off x="2047875" y="51615975"/>
        <a:ext cx="5381625" cy="3038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28"/>
  <sheetViews>
    <sheetView tabSelected="1" zoomScalePageLayoutView="0" workbookViewId="0" topLeftCell="A95">
      <selection activeCell="A66" sqref="A66:IV66"/>
    </sheetView>
  </sheetViews>
  <sheetFormatPr defaultColWidth="11.421875" defaultRowHeight="68.25" customHeight="1"/>
  <cols>
    <col min="1" max="1" width="6.8515625" style="14" customWidth="1"/>
    <col min="2" max="2" width="23.140625" style="15" customWidth="1"/>
    <col min="3" max="3" width="13.00390625" style="15" customWidth="1"/>
    <col min="4" max="4" width="7.421875" style="17" customWidth="1"/>
    <col min="5" max="5" width="10.00390625" style="18" customWidth="1"/>
    <col min="6" max="6" width="9.7109375" style="15" customWidth="1"/>
    <col min="7" max="7" width="10.7109375" style="15" customWidth="1"/>
    <col min="8" max="9" width="9.28125" style="15" customWidth="1"/>
    <col min="10" max="10" width="12.00390625" style="15" customWidth="1"/>
    <col min="11" max="11" width="13.8515625" style="15" customWidth="1"/>
    <col min="12" max="12" width="16.28125" style="15" customWidth="1"/>
    <col min="13" max="13" width="11.421875" style="1" customWidth="1"/>
    <col min="14" max="14" width="12.421875" style="1" bestFit="1" customWidth="1"/>
    <col min="15" max="16384" width="11.421875" style="1" customWidth="1"/>
  </cols>
  <sheetData>
    <row r="1" spans="2:11" ht="16.5" customHeight="1" hidden="1">
      <c r="B1" s="82"/>
      <c r="C1" s="82"/>
      <c r="D1" s="82"/>
      <c r="E1" s="82"/>
      <c r="F1" s="82"/>
      <c r="G1" s="82"/>
      <c r="H1" s="82"/>
      <c r="I1" s="82"/>
      <c r="J1" s="82"/>
      <c r="K1" s="82"/>
    </row>
    <row r="2" ht="8.25" customHeight="1">
      <c r="B2" s="16"/>
    </row>
    <row r="3" spans="2:12" ht="17.25" customHeight="1">
      <c r="B3" s="83" t="s">
        <v>79</v>
      </c>
      <c r="C3" s="83"/>
      <c r="I3" s="84" t="s">
        <v>31</v>
      </c>
      <c r="J3" s="84"/>
      <c r="K3" s="84"/>
      <c r="L3" s="30"/>
    </row>
    <row r="4" spans="2:12" ht="28.5" customHeight="1">
      <c r="B4" s="83"/>
      <c r="C4" s="83"/>
      <c r="I4" s="84"/>
      <c r="J4" s="84"/>
      <c r="K4" s="84"/>
      <c r="L4" s="30"/>
    </row>
    <row r="5" spans="2:11" ht="15" customHeight="1">
      <c r="B5" s="85" t="s">
        <v>30</v>
      </c>
      <c r="C5" s="85"/>
      <c r="D5" s="85"/>
      <c r="E5" s="85"/>
      <c r="F5" s="85"/>
      <c r="G5" s="85"/>
      <c r="H5" s="85"/>
      <c r="I5" s="85"/>
      <c r="J5" s="85"/>
      <c r="K5" s="85"/>
    </row>
    <row r="6" spans="1:12" s="2" customFormat="1" ht="44.25" customHeight="1">
      <c r="A6" s="19"/>
      <c r="B6" s="86" t="s">
        <v>65</v>
      </c>
      <c r="C6" s="86"/>
      <c r="D6" s="86"/>
      <c r="E6" s="86"/>
      <c r="F6" s="86"/>
      <c r="G6" s="86"/>
      <c r="H6" s="86"/>
      <c r="I6" s="86"/>
      <c r="J6" s="86"/>
      <c r="K6" s="86"/>
      <c r="L6" s="20"/>
    </row>
    <row r="7" spans="1:17" s="2" customFormat="1" ht="21.75" customHeight="1">
      <c r="A7" s="19" t="s">
        <v>10</v>
      </c>
      <c r="B7" s="76" t="s">
        <v>28</v>
      </c>
      <c r="C7" s="76"/>
      <c r="D7" s="76"/>
      <c r="E7" s="76"/>
      <c r="F7" s="76"/>
      <c r="G7" s="76"/>
      <c r="H7" s="76"/>
      <c r="I7" s="76"/>
      <c r="J7" s="76"/>
      <c r="K7" s="76"/>
      <c r="L7" s="20"/>
      <c r="Q7" s="29"/>
    </row>
    <row r="8" spans="1:12" s="44" customFormat="1" ht="126.75" customHeight="1">
      <c r="A8" s="42" t="s">
        <v>0</v>
      </c>
      <c r="B8" s="43" t="s">
        <v>33</v>
      </c>
      <c r="C8" s="43" t="s">
        <v>13</v>
      </c>
      <c r="D8" s="43" t="s">
        <v>21</v>
      </c>
      <c r="E8" s="43" t="s">
        <v>36</v>
      </c>
      <c r="F8" s="43" t="s">
        <v>22</v>
      </c>
      <c r="G8" s="43" t="s">
        <v>23</v>
      </c>
      <c r="H8" s="43" t="s">
        <v>35</v>
      </c>
      <c r="I8" s="43" t="s">
        <v>37</v>
      </c>
      <c r="J8" s="43" t="s">
        <v>24</v>
      </c>
      <c r="K8" s="43" t="s">
        <v>38</v>
      </c>
      <c r="L8" s="43" t="s">
        <v>5</v>
      </c>
    </row>
    <row r="9" spans="1:14" s="44" customFormat="1" ht="23.25" customHeight="1">
      <c r="A9" s="32">
        <v>1</v>
      </c>
      <c r="B9" s="3" t="s">
        <v>2</v>
      </c>
      <c r="C9" s="4"/>
      <c r="D9" s="5"/>
      <c r="E9" s="51"/>
      <c r="F9" s="6"/>
      <c r="G9" s="6"/>
      <c r="H9" s="6"/>
      <c r="I9" s="6"/>
      <c r="J9" s="28"/>
      <c r="K9" s="28"/>
      <c r="L9" s="33"/>
      <c r="N9" s="52"/>
    </row>
    <row r="10" spans="1:14" s="44" customFormat="1" ht="57.75" customHeight="1">
      <c r="A10" s="53" t="s">
        <v>12</v>
      </c>
      <c r="B10" s="33" t="s">
        <v>66</v>
      </c>
      <c r="C10" s="4" t="s">
        <v>34</v>
      </c>
      <c r="D10" s="7">
        <v>1</v>
      </c>
      <c r="E10" s="41">
        <v>43750</v>
      </c>
      <c r="F10" s="6">
        <v>0</v>
      </c>
      <c r="G10" s="6">
        <v>1000</v>
      </c>
      <c r="H10" s="50">
        <v>1</v>
      </c>
      <c r="I10" s="41">
        <v>10102</v>
      </c>
      <c r="J10" s="28">
        <f aca="true" t="shared" si="0" ref="J10:J30">G10+F10+(D10*E10)</f>
        <v>44750</v>
      </c>
      <c r="K10" s="28">
        <f>J10*I10*H10</f>
        <v>452064500</v>
      </c>
      <c r="L10" s="33"/>
      <c r="N10" s="54"/>
    </row>
    <row r="11" spans="1:14" s="44" customFormat="1" ht="36.75" customHeight="1">
      <c r="A11" s="34" t="s">
        <v>64</v>
      </c>
      <c r="B11" s="33" t="s">
        <v>44</v>
      </c>
      <c r="C11" s="4" t="s">
        <v>45</v>
      </c>
      <c r="D11" s="7">
        <v>0.5</v>
      </c>
      <c r="E11" s="41">
        <v>43750</v>
      </c>
      <c r="F11" s="6">
        <v>0</v>
      </c>
      <c r="G11" s="6">
        <v>0</v>
      </c>
      <c r="H11" s="50">
        <v>1</v>
      </c>
      <c r="I11" s="41">
        <v>10102</v>
      </c>
      <c r="J11" s="28">
        <f t="shared" si="0"/>
        <v>21875</v>
      </c>
      <c r="K11" s="28">
        <f>J11*I11*H11</f>
        <v>220981250</v>
      </c>
      <c r="L11" s="33"/>
      <c r="N11" s="52"/>
    </row>
    <row r="12" spans="1:14" s="44" customFormat="1" ht="36.75" customHeight="1">
      <c r="A12" s="73" t="s">
        <v>56</v>
      </c>
      <c r="B12" s="75" t="s">
        <v>67</v>
      </c>
      <c r="C12" s="4" t="s">
        <v>39</v>
      </c>
      <c r="D12" s="7">
        <v>0.5</v>
      </c>
      <c r="E12" s="41">
        <v>43750</v>
      </c>
      <c r="F12" s="6">
        <v>0</v>
      </c>
      <c r="G12" s="6">
        <v>200</v>
      </c>
      <c r="H12" s="50">
        <v>1</v>
      </c>
      <c r="I12" s="41">
        <v>10102</v>
      </c>
      <c r="J12" s="28">
        <f t="shared" si="0"/>
        <v>22075</v>
      </c>
      <c r="K12" s="28">
        <f aca="true" t="shared" si="1" ref="K12:K30">J12*I12*H12</f>
        <v>223001650</v>
      </c>
      <c r="L12" s="33" t="s">
        <v>40</v>
      </c>
      <c r="N12" s="52"/>
    </row>
    <row r="13" spans="1:14" s="44" customFormat="1" ht="46.5" customHeight="1">
      <c r="A13" s="74"/>
      <c r="B13" s="75"/>
      <c r="C13" s="4" t="s">
        <v>41</v>
      </c>
      <c r="D13" s="7">
        <v>1</v>
      </c>
      <c r="E13" s="41">
        <v>43750</v>
      </c>
      <c r="F13" s="6">
        <v>0</v>
      </c>
      <c r="G13" s="6">
        <v>2000</v>
      </c>
      <c r="H13" s="50">
        <v>1</v>
      </c>
      <c r="I13" s="41">
        <v>10102</v>
      </c>
      <c r="J13" s="28">
        <f t="shared" si="0"/>
        <v>45750</v>
      </c>
      <c r="K13" s="28">
        <f t="shared" si="1"/>
        <v>462166500</v>
      </c>
      <c r="L13" s="33" t="s">
        <v>42</v>
      </c>
      <c r="N13" s="52"/>
    </row>
    <row r="14" spans="1:14" s="44" customFormat="1" ht="36.75" customHeight="1">
      <c r="A14" s="73" t="s">
        <v>57</v>
      </c>
      <c r="B14" s="75" t="s">
        <v>43</v>
      </c>
      <c r="C14" s="4" t="s">
        <v>39</v>
      </c>
      <c r="D14" s="7">
        <v>0.5</v>
      </c>
      <c r="E14" s="41">
        <v>43750</v>
      </c>
      <c r="F14" s="6">
        <v>0</v>
      </c>
      <c r="G14" s="6">
        <v>200</v>
      </c>
      <c r="H14" s="50">
        <v>1</v>
      </c>
      <c r="I14" s="41">
        <v>10102</v>
      </c>
      <c r="J14" s="28">
        <f t="shared" si="0"/>
        <v>22075</v>
      </c>
      <c r="K14" s="28">
        <f>J14*I14*H14</f>
        <v>223001650</v>
      </c>
      <c r="L14" s="33" t="s">
        <v>40</v>
      </c>
      <c r="N14" s="52"/>
    </row>
    <row r="15" spans="1:14" s="44" customFormat="1" ht="36.75" customHeight="1">
      <c r="A15" s="74"/>
      <c r="B15" s="75"/>
      <c r="C15" s="4" t="s">
        <v>41</v>
      </c>
      <c r="D15" s="7">
        <v>1</v>
      </c>
      <c r="E15" s="41">
        <v>43750</v>
      </c>
      <c r="F15" s="6">
        <v>0</v>
      </c>
      <c r="G15" s="6">
        <v>2000</v>
      </c>
      <c r="H15" s="50">
        <v>1</v>
      </c>
      <c r="I15" s="41">
        <v>10102</v>
      </c>
      <c r="J15" s="28">
        <f t="shared" si="0"/>
        <v>45750</v>
      </c>
      <c r="K15" s="28">
        <f>J15*I15*H15</f>
        <v>462166500</v>
      </c>
      <c r="L15" s="33" t="s">
        <v>42</v>
      </c>
      <c r="N15" s="52"/>
    </row>
    <row r="16" spans="1:14" s="44" customFormat="1" ht="117" customHeight="1">
      <c r="A16" s="55" t="s">
        <v>58</v>
      </c>
      <c r="B16" s="33" t="s">
        <v>68</v>
      </c>
      <c r="C16" s="4" t="s">
        <v>39</v>
      </c>
      <c r="D16" s="7">
        <v>0.5</v>
      </c>
      <c r="E16" s="41">
        <v>43750</v>
      </c>
      <c r="F16" s="6">
        <v>0</v>
      </c>
      <c r="G16" s="6">
        <v>200</v>
      </c>
      <c r="H16" s="50">
        <v>1</v>
      </c>
      <c r="I16" s="6">
        <v>3000</v>
      </c>
      <c r="J16" s="28">
        <f t="shared" si="0"/>
        <v>22075</v>
      </c>
      <c r="K16" s="28">
        <f>J16*I16*H16</f>
        <v>66225000</v>
      </c>
      <c r="L16" s="33" t="s">
        <v>40</v>
      </c>
      <c r="N16" s="52"/>
    </row>
    <row r="17" spans="1:14" s="44" customFormat="1" ht="117" customHeight="1">
      <c r="A17" s="55" t="s">
        <v>59</v>
      </c>
      <c r="B17" s="33" t="s">
        <v>69</v>
      </c>
      <c r="C17" s="4" t="s">
        <v>34</v>
      </c>
      <c r="D17" s="7">
        <v>1</v>
      </c>
      <c r="E17" s="41">
        <v>43750</v>
      </c>
      <c r="F17" s="6">
        <v>0</v>
      </c>
      <c r="G17" s="6">
        <v>1000</v>
      </c>
      <c r="H17" s="50">
        <v>1</v>
      </c>
      <c r="I17" s="41">
        <v>3000</v>
      </c>
      <c r="J17" s="28">
        <f t="shared" si="0"/>
        <v>44750</v>
      </c>
      <c r="K17" s="28">
        <f>J17*I17*H17</f>
        <v>134250000</v>
      </c>
      <c r="L17" s="33"/>
      <c r="N17" s="52"/>
    </row>
    <row r="18" spans="1:14" s="44" customFormat="1" ht="33.75" customHeight="1">
      <c r="A18" s="32">
        <v>2</v>
      </c>
      <c r="B18" s="3" t="s">
        <v>7</v>
      </c>
      <c r="C18" s="4" t="s">
        <v>8</v>
      </c>
      <c r="D18" s="7">
        <v>2</v>
      </c>
      <c r="E18" s="41">
        <v>43750</v>
      </c>
      <c r="F18" s="6">
        <v>0</v>
      </c>
      <c r="G18" s="6">
        <v>0</v>
      </c>
      <c r="H18" s="50">
        <v>1</v>
      </c>
      <c r="I18" s="41">
        <v>10102</v>
      </c>
      <c r="J18" s="28">
        <f t="shared" si="0"/>
        <v>87500</v>
      </c>
      <c r="K18" s="28">
        <f t="shared" si="1"/>
        <v>883925000</v>
      </c>
      <c r="L18" s="33"/>
      <c r="N18" s="52"/>
    </row>
    <row r="19" spans="1:14" s="44" customFormat="1" ht="33.75" customHeight="1">
      <c r="A19" s="35"/>
      <c r="B19" s="4"/>
      <c r="C19" s="4" t="s">
        <v>14</v>
      </c>
      <c r="D19" s="7">
        <v>1</v>
      </c>
      <c r="E19" s="41">
        <v>43750</v>
      </c>
      <c r="F19" s="6">
        <v>0</v>
      </c>
      <c r="G19" s="6">
        <v>20000</v>
      </c>
      <c r="H19" s="50">
        <v>1</v>
      </c>
      <c r="I19" s="41">
        <v>10102</v>
      </c>
      <c r="J19" s="28">
        <f t="shared" si="0"/>
        <v>63750</v>
      </c>
      <c r="K19" s="28">
        <f>J19*I19*H19+G19</f>
        <v>644022500</v>
      </c>
      <c r="L19" s="33"/>
      <c r="N19" s="52"/>
    </row>
    <row r="20" spans="1:14" s="44" customFormat="1" ht="33.75" customHeight="1">
      <c r="A20" s="35"/>
      <c r="B20" s="4"/>
      <c r="C20" s="4" t="s">
        <v>15</v>
      </c>
      <c r="D20" s="7">
        <v>1</v>
      </c>
      <c r="E20" s="41">
        <v>43750</v>
      </c>
      <c r="F20" s="6">
        <v>0</v>
      </c>
      <c r="G20" s="6">
        <v>20000</v>
      </c>
      <c r="H20" s="50">
        <v>1</v>
      </c>
      <c r="I20" s="41">
        <v>10102</v>
      </c>
      <c r="J20" s="28">
        <f t="shared" si="0"/>
        <v>63750</v>
      </c>
      <c r="K20" s="28">
        <f>J20*I20*H20+G20</f>
        <v>644022500</v>
      </c>
      <c r="L20" s="33"/>
      <c r="N20" s="52"/>
    </row>
    <row r="21" spans="1:14" s="44" customFormat="1" ht="39" customHeight="1">
      <c r="A21" s="32">
        <v>3</v>
      </c>
      <c r="B21" s="3" t="s">
        <v>16</v>
      </c>
      <c r="C21" s="4"/>
      <c r="D21" s="7">
        <v>0</v>
      </c>
      <c r="E21" s="41"/>
      <c r="F21" s="6">
        <v>0</v>
      </c>
      <c r="G21" s="6"/>
      <c r="H21" s="6">
        <v>0</v>
      </c>
      <c r="I21" s="6"/>
      <c r="J21" s="28">
        <f t="shared" si="0"/>
        <v>0</v>
      </c>
      <c r="K21" s="28">
        <f t="shared" si="1"/>
        <v>0</v>
      </c>
      <c r="L21" s="33"/>
      <c r="N21" s="52"/>
    </row>
    <row r="22" spans="1:12" s="44" customFormat="1" ht="36" customHeight="1">
      <c r="A22" s="34" t="s">
        <v>20</v>
      </c>
      <c r="B22" s="4" t="s">
        <v>3</v>
      </c>
      <c r="C22" s="4"/>
      <c r="D22" s="7">
        <v>0</v>
      </c>
      <c r="E22" s="41"/>
      <c r="F22" s="6">
        <v>0</v>
      </c>
      <c r="G22" s="41">
        <v>0</v>
      </c>
      <c r="H22" s="6">
        <v>0</v>
      </c>
      <c r="I22" s="56">
        <v>0</v>
      </c>
      <c r="J22" s="28">
        <f t="shared" si="0"/>
        <v>0</v>
      </c>
      <c r="K22" s="28">
        <f t="shared" si="1"/>
        <v>0</v>
      </c>
      <c r="L22" s="33"/>
    </row>
    <row r="23" spans="1:12" s="44" customFormat="1" ht="39" customHeight="1">
      <c r="A23" s="34" t="s">
        <v>19</v>
      </c>
      <c r="B23" s="4" t="s">
        <v>4</v>
      </c>
      <c r="C23" s="4" t="s">
        <v>46</v>
      </c>
      <c r="D23" s="7">
        <v>0</v>
      </c>
      <c r="E23" s="72">
        <v>0</v>
      </c>
      <c r="F23" s="6">
        <v>0</v>
      </c>
      <c r="G23" s="41">
        <v>190000</v>
      </c>
      <c r="H23" s="50">
        <v>1</v>
      </c>
      <c r="I23" s="41">
        <v>10102</v>
      </c>
      <c r="J23" s="28">
        <f>G23+F23+(D23*E23)</f>
        <v>190000</v>
      </c>
      <c r="K23" s="28">
        <f t="shared" si="1"/>
        <v>1919380000</v>
      </c>
      <c r="L23" s="33"/>
    </row>
    <row r="24" spans="1:12" s="44" customFormat="1" ht="35.25" customHeight="1">
      <c r="A24" s="34" t="s">
        <v>18</v>
      </c>
      <c r="B24" s="4" t="s">
        <v>17</v>
      </c>
      <c r="C24" s="4"/>
      <c r="D24" s="7">
        <v>0</v>
      </c>
      <c r="E24" s="72">
        <v>0</v>
      </c>
      <c r="F24" s="6">
        <v>0</v>
      </c>
      <c r="G24" s="6">
        <v>0</v>
      </c>
      <c r="H24" s="6">
        <v>0</v>
      </c>
      <c r="I24" s="6">
        <v>0</v>
      </c>
      <c r="J24" s="28">
        <f t="shared" si="0"/>
        <v>0</v>
      </c>
      <c r="K24" s="28">
        <f>J24*I24*H24</f>
        <v>0</v>
      </c>
      <c r="L24" s="33"/>
    </row>
    <row r="25" spans="1:12" s="44" customFormat="1" ht="70.5" customHeight="1">
      <c r="A25" s="32">
        <v>4</v>
      </c>
      <c r="B25" s="4" t="s">
        <v>26</v>
      </c>
      <c r="C25" s="4"/>
      <c r="D25" s="7">
        <v>0</v>
      </c>
      <c r="E25" s="72">
        <v>0</v>
      </c>
      <c r="F25" s="6">
        <v>0</v>
      </c>
      <c r="G25" s="6">
        <v>0</v>
      </c>
      <c r="H25" s="6">
        <v>0</v>
      </c>
      <c r="I25" s="6">
        <v>0</v>
      </c>
      <c r="J25" s="28">
        <f t="shared" si="0"/>
        <v>0</v>
      </c>
      <c r="K25" s="28">
        <f t="shared" si="1"/>
        <v>0</v>
      </c>
      <c r="L25" s="33"/>
    </row>
    <row r="26" spans="1:12" s="44" customFormat="1" ht="30.75" customHeight="1">
      <c r="A26" s="32">
        <v>5</v>
      </c>
      <c r="B26" s="4" t="s">
        <v>25</v>
      </c>
      <c r="C26" s="4"/>
      <c r="D26" s="7">
        <v>0</v>
      </c>
      <c r="E26" s="41"/>
      <c r="F26" s="6">
        <v>0</v>
      </c>
      <c r="G26" s="6">
        <v>0</v>
      </c>
      <c r="H26" s="6">
        <v>0</v>
      </c>
      <c r="I26" s="6">
        <v>0</v>
      </c>
      <c r="J26" s="28">
        <f t="shared" si="0"/>
        <v>0</v>
      </c>
      <c r="K26" s="28">
        <f t="shared" si="1"/>
        <v>0</v>
      </c>
      <c r="L26" s="33"/>
    </row>
    <row r="27" spans="1:12" s="44" customFormat="1" ht="37.5" customHeight="1">
      <c r="A27" s="32">
        <v>6</v>
      </c>
      <c r="B27" s="3" t="s">
        <v>9</v>
      </c>
      <c r="C27" s="4" t="s">
        <v>8</v>
      </c>
      <c r="D27" s="7">
        <v>2</v>
      </c>
      <c r="E27" s="41">
        <v>43750</v>
      </c>
      <c r="F27" s="6">
        <v>0</v>
      </c>
      <c r="G27" s="6">
        <v>0</v>
      </c>
      <c r="H27" s="50">
        <v>1</v>
      </c>
      <c r="I27" s="41">
        <v>10102</v>
      </c>
      <c r="J27" s="28">
        <f t="shared" si="0"/>
        <v>87500</v>
      </c>
      <c r="K27" s="28">
        <f t="shared" si="1"/>
        <v>883925000</v>
      </c>
      <c r="L27" s="33"/>
    </row>
    <row r="28" spans="1:12" s="44" customFormat="1" ht="27.75" customHeight="1">
      <c r="A28" s="31"/>
      <c r="B28" s="4"/>
      <c r="C28" s="4" t="s">
        <v>14</v>
      </c>
      <c r="D28" s="7">
        <v>1</v>
      </c>
      <c r="E28" s="41">
        <v>43750</v>
      </c>
      <c r="F28" s="6">
        <v>0</v>
      </c>
      <c r="G28" s="6">
        <v>20000</v>
      </c>
      <c r="H28" s="50">
        <v>1</v>
      </c>
      <c r="I28" s="41">
        <v>10102</v>
      </c>
      <c r="J28" s="28">
        <f t="shared" si="0"/>
        <v>63750</v>
      </c>
      <c r="K28" s="28">
        <f>J28*I28*H28+G28</f>
        <v>644022500</v>
      </c>
      <c r="L28" s="33"/>
    </row>
    <row r="29" spans="1:12" s="44" customFormat="1" ht="30.75" customHeight="1">
      <c r="A29" s="31"/>
      <c r="B29" s="4"/>
      <c r="C29" s="4" t="s">
        <v>15</v>
      </c>
      <c r="D29" s="7">
        <v>0</v>
      </c>
      <c r="E29" s="41">
        <v>0</v>
      </c>
      <c r="F29" s="6">
        <v>0</v>
      </c>
      <c r="G29" s="6">
        <v>0</v>
      </c>
      <c r="H29" s="50">
        <v>1</v>
      </c>
      <c r="I29" s="41">
        <v>10102</v>
      </c>
      <c r="J29" s="28">
        <f t="shared" si="0"/>
        <v>0</v>
      </c>
      <c r="K29" s="28">
        <f t="shared" si="1"/>
        <v>0</v>
      </c>
      <c r="L29" s="33"/>
    </row>
    <row r="30" spans="1:12" s="44" customFormat="1" ht="32.25" customHeight="1">
      <c r="A30" s="36"/>
      <c r="B30" s="4"/>
      <c r="C30" s="4" t="s">
        <v>6</v>
      </c>
      <c r="D30" s="7">
        <v>0</v>
      </c>
      <c r="E30" s="41">
        <v>43750</v>
      </c>
      <c r="F30" s="6">
        <v>0</v>
      </c>
      <c r="G30" s="6">
        <v>0</v>
      </c>
      <c r="H30" s="6">
        <v>0</v>
      </c>
      <c r="I30" s="6">
        <v>0</v>
      </c>
      <c r="J30" s="28">
        <f t="shared" si="0"/>
        <v>0</v>
      </c>
      <c r="K30" s="28">
        <f t="shared" si="1"/>
        <v>0</v>
      </c>
      <c r="L30" s="33"/>
    </row>
    <row r="31" spans="1:12" s="44" customFormat="1" ht="57.75" customHeight="1">
      <c r="A31" s="34"/>
      <c r="B31" s="3" t="s">
        <v>1</v>
      </c>
      <c r="C31" s="4" t="s">
        <v>8</v>
      </c>
      <c r="D31" s="37"/>
      <c r="E31" s="38"/>
      <c r="F31" s="38">
        <f>SUM(F7:F25)</f>
        <v>0</v>
      </c>
      <c r="G31" s="38">
        <f>SUM(G7:G30)</f>
        <v>256600</v>
      </c>
      <c r="H31" s="39"/>
      <c r="I31" s="38"/>
      <c r="J31" s="40">
        <f>J10+J11+J12+J13+J14+J15+J16+J17+J18+J23+J27</f>
        <v>634100</v>
      </c>
      <c r="K31" s="40">
        <f>K10+K11+K12+K13+K14+K15+K16+K17+K18+K23+K27</f>
        <v>5931087050</v>
      </c>
      <c r="L31" s="78" t="s">
        <v>48</v>
      </c>
    </row>
    <row r="32" spans="1:12" s="2" customFormat="1" ht="56.25" customHeight="1">
      <c r="A32" s="59"/>
      <c r="B32" s="60"/>
      <c r="C32" s="4" t="s">
        <v>14</v>
      </c>
      <c r="D32" s="60"/>
      <c r="E32" s="60"/>
      <c r="F32" s="60"/>
      <c r="G32" s="38">
        <f>G31</f>
        <v>256600</v>
      </c>
      <c r="H32" s="60"/>
      <c r="I32" s="60"/>
      <c r="J32" s="61">
        <f>SUM(J8:J15)+J19+J23+J28</f>
        <v>519775</v>
      </c>
      <c r="K32" s="40">
        <f>K10+K11+K12+K13+K14+K15+K16+K17+K19++K23+K28</f>
        <v>5451282050</v>
      </c>
      <c r="L32" s="78"/>
    </row>
    <row r="33" spans="1:12" s="2" customFormat="1" ht="45.75" customHeight="1">
      <c r="A33" s="62"/>
      <c r="B33" s="63"/>
      <c r="C33" s="4" t="s">
        <v>47</v>
      </c>
      <c r="D33" s="64"/>
      <c r="E33" s="65"/>
      <c r="F33" s="63"/>
      <c r="G33" s="38">
        <f>G32</f>
        <v>256600</v>
      </c>
      <c r="H33" s="63"/>
      <c r="I33" s="63"/>
      <c r="J33" s="61">
        <f>J32</f>
        <v>519775</v>
      </c>
      <c r="K33" s="61">
        <f>K32</f>
        <v>5451282050</v>
      </c>
      <c r="L33" s="78"/>
    </row>
    <row r="34" spans="1:12" s="2" customFormat="1" ht="45.75" customHeight="1">
      <c r="A34" s="81" t="s">
        <v>70</v>
      </c>
      <c r="B34" s="81"/>
      <c r="C34" s="81"/>
      <c r="D34" s="81"/>
      <c r="E34" s="81"/>
      <c r="F34" s="81"/>
      <c r="G34" s="81"/>
      <c r="H34" s="81"/>
      <c r="I34" s="81"/>
      <c r="J34" s="81"/>
      <c r="K34" s="81"/>
      <c r="L34" s="81"/>
    </row>
    <row r="35" spans="1:12" s="2" customFormat="1" ht="68.25" customHeight="1">
      <c r="A35" s="9"/>
      <c r="B35" s="10"/>
      <c r="C35" s="10"/>
      <c r="D35" s="11"/>
      <c r="E35" s="12"/>
      <c r="F35" s="12"/>
      <c r="G35" s="12"/>
      <c r="H35" s="13"/>
      <c r="I35" s="12"/>
      <c r="J35" s="12"/>
      <c r="K35" s="12"/>
      <c r="L35" s="12"/>
    </row>
    <row r="36" spans="1:12" s="2" customFormat="1" ht="54" customHeight="1">
      <c r="A36" s="9"/>
      <c r="B36" s="10"/>
      <c r="C36" s="10"/>
      <c r="D36" s="11"/>
      <c r="E36" s="12"/>
      <c r="F36" s="12"/>
      <c r="G36" s="12"/>
      <c r="H36" s="13"/>
      <c r="I36" s="12"/>
      <c r="J36" s="12"/>
      <c r="K36" s="12"/>
      <c r="L36" s="12"/>
    </row>
    <row r="37" spans="1:12" s="2" customFormat="1" ht="48.75" customHeight="1">
      <c r="A37" s="9"/>
      <c r="B37" s="10"/>
      <c r="C37" s="10"/>
      <c r="D37" s="11"/>
      <c r="E37" s="12"/>
      <c r="F37" s="12"/>
      <c r="G37" s="12"/>
      <c r="H37" s="13"/>
      <c r="I37" s="12"/>
      <c r="J37" s="12"/>
      <c r="K37" s="12"/>
      <c r="L37" s="12"/>
    </row>
    <row r="38" spans="1:12" s="2" customFormat="1" ht="28.5" customHeight="1">
      <c r="A38" s="19" t="s">
        <v>11</v>
      </c>
      <c r="B38" s="76" t="s">
        <v>29</v>
      </c>
      <c r="C38" s="76"/>
      <c r="D38" s="76"/>
      <c r="E38" s="76"/>
      <c r="F38" s="76"/>
      <c r="G38" s="76"/>
      <c r="H38" s="76"/>
      <c r="I38" s="76"/>
      <c r="J38" s="76"/>
      <c r="K38" s="76"/>
      <c r="L38" s="76"/>
    </row>
    <row r="39" spans="1:12" s="44" customFormat="1" ht="126.75" customHeight="1">
      <c r="A39" s="42" t="s">
        <v>0</v>
      </c>
      <c r="B39" s="43" t="s">
        <v>33</v>
      </c>
      <c r="C39" s="43" t="s">
        <v>13</v>
      </c>
      <c r="D39" s="43" t="s">
        <v>21</v>
      </c>
      <c r="E39" s="43" t="s">
        <v>36</v>
      </c>
      <c r="F39" s="43" t="s">
        <v>22</v>
      </c>
      <c r="G39" s="43" t="s">
        <v>23</v>
      </c>
      <c r="H39" s="43" t="s">
        <v>35</v>
      </c>
      <c r="I39" s="43" t="s">
        <v>37</v>
      </c>
      <c r="J39" s="43" t="s">
        <v>24</v>
      </c>
      <c r="K39" s="43" t="s">
        <v>38</v>
      </c>
      <c r="L39" s="43" t="s">
        <v>5</v>
      </c>
    </row>
    <row r="40" spans="1:14" s="44" customFormat="1" ht="30" customHeight="1">
      <c r="A40" s="32">
        <v>1</v>
      </c>
      <c r="B40" s="3" t="s">
        <v>2</v>
      </c>
      <c r="C40" s="4"/>
      <c r="D40" s="5"/>
      <c r="E40" s="51"/>
      <c r="F40" s="6"/>
      <c r="G40" s="6"/>
      <c r="H40" s="6"/>
      <c r="I40" s="6"/>
      <c r="J40" s="28"/>
      <c r="K40" s="28"/>
      <c r="L40" s="33"/>
      <c r="N40" s="52"/>
    </row>
    <row r="41" spans="1:14" s="44" customFormat="1" ht="77.25" customHeight="1">
      <c r="A41" s="73" t="s">
        <v>12</v>
      </c>
      <c r="B41" s="79" t="s">
        <v>71</v>
      </c>
      <c r="C41" s="4" t="s">
        <v>34</v>
      </c>
      <c r="D41" s="7">
        <v>1</v>
      </c>
      <c r="E41" s="41">
        <v>43750</v>
      </c>
      <c r="F41" s="6">
        <v>0</v>
      </c>
      <c r="G41" s="6">
        <v>1000</v>
      </c>
      <c r="H41" s="50">
        <v>1</v>
      </c>
      <c r="I41" s="41">
        <v>10102</v>
      </c>
      <c r="J41" s="28">
        <f aca="true" t="shared" si="2" ref="J41:J49">G41+F41+(D41*E41)</f>
        <v>44750</v>
      </c>
      <c r="K41" s="28">
        <f>J41*I41*H41</f>
        <v>452064500</v>
      </c>
      <c r="L41" s="33" t="s">
        <v>51</v>
      </c>
      <c r="N41" s="54"/>
    </row>
    <row r="42" spans="1:14" s="44" customFormat="1" ht="46.5" customHeight="1">
      <c r="A42" s="74"/>
      <c r="B42" s="80"/>
      <c r="C42" s="4" t="s">
        <v>49</v>
      </c>
      <c r="D42" s="7">
        <v>1</v>
      </c>
      <c r="E42" s="41">
        <v>43750</v>
      </c>
      <c r="F42" s="6">
        <v>0</v>
      </c>
      <c r="G42" s="41">
        <v>0</v>
      </c>
      <c r="H42" s="50">
        <v>1</v>
      </c>
      <c r="I42" s="41">
        <v>10102</v>
      </c>
      <c r="J42" s="28">
        <f t="shared" si="2"/>
        <v>43750</v>
      </c>
      <c r="K42" s="28">
        <f>J42*I42*H42</f>
        <v>441962500</v>
      </c>
      <c r="L42" s="33" t="s">
        <v>50</v>
      </c>
      <c r="N42" s="52"/>
    </row>
    <row r="43" spans="1:14" s="44" customFormat="1" ht="47.25" customHeight="1">
      <c r="A43" s="34" t="s">
        <v>64</v>
      </c>
      <c r="B43" s="33" t="s">
        <v>44</v>
      </c>
      <c r="C43" s="4" t="s">
        <v>45</v>
      </c>
      <c r="D43" s="7">
        <v>0.5</v>
      </c>
      <c r="E43" s="41">
        <v>43750</v>
      </c>
      <c r="F43" s="6">
        <v>0</v>
      </c>
      <c r="G43" s="6">
        <v>0</v>
      </c>
      <c r="H43" s="50">
        <v>1</v>
      </c>
      <c r="I43" s="41">
        <v>10102</v>
      </c>
      <c r="J43" s="28">
        <f t="shared" si="2"/>
        <v>21875</v>
      </c>
      <c r="K43" s="28">
        <f>J43*I43*H43</f>
        <v>220981250</v>
      </c>
      <c r="L43" s="33"/>
      <c r="N43" s="52"/>
    </row>
    <row r="44" spans="1:14" s="44" customFormat="1" ht="49.5" customHeight="1">
      <c r="A44" s="73" t="s">
        <v>56</v>
      </c>
      <c r="B44" s="75" t="s">
        <v>72</v>
      </c>
      <c r="C44" s="4" t="s">
        <v>39</v>
      </c>
      <c r="D44" s="7">
        <v>0.5</v>
      </c>
      <c r="E44" s="41">
        <v>43750</v>
      </c>
      <c r="F44" s="6">
        <v>0</v>
      </c>
      <c r="G44" s="6">
        <v>200</v>
      </c>
      <c r="H44" s="50">
        <v>1</v>
      </c>
      <c r="I44" s="6">
        <f>I43*11%</f>
        <v>1111.22</v>
      </c>
      <c r="J44" s="28">
        <f t="shared" si="2"/>
        <v>22075</v>
      </c>
      <c r="K44" s="28">
        <f aca="true" t="shared" si="3" ref="K44:K55">J44*I44*H44</f>
        <v>24530181.5</v>
      </c>
      <c r="L44" s="79" t="s">
        <v>73</v>
      </c>
      <c r="N44" s="52"/>
    </row>
    <row r="45" spans="1:14" s="44" customFormat="1" ht="51.75" customHeight="1">
      <c r="A45" s="74"/>
      <c r="B45" s="75"/>
      <c r="C45" s="4" t="s">
        <v>41</v>
      </c>
      <c r="D45" s="7">
        <v>1</v>
      </c>
      <c r="E45" s="41">
        <v>43750</v>
      </c>
      <c r="F45" s="6">
        <v>0</v>
      </c>
      <c r="G45" s="6">
        <v>2000</v>
      </c>
      <c r="H45" s="50">
        <v>1</v>
      </c>
      <c r="I45" s="6">
        <f>I43*11%</f>
        <v>1111.22</v>
      </c>
      <c r="J45" s="28">
        <f t="shared" si="2"/>
        <v>45750</v>
      </c>
      <c r="K45" s="28">
        <f t="shared" si="3"/>
        <v>50838315</v>
      </c>
      <c r="L45" s="80"/>
      <c r="N45" s="52"/>
    </row>
    <row r="46" spans="1:14" s="44" customFormat="1" ht="45.75" customHeight="1">
      <c r="A46" s="73" t="s">
        <v>57</v>
      </c>
      <c r="B46" s="75" t="s">
        <v>43</v>
      </c>
      <c r="C46" s="4" t="s">
        <v>39</v>
      </c>
      <c r="D46" s="7">
        <v>0.5</v>
      </c>
      <c r="E46" s="41">
        <v>43750</v>
      </c>
      <c r="F46" s="6">
        <v>0</v>
      </c>
      <c r="G46" s="6">
        <v>200</v>
      </c>
      <c r="H46" s="50">
        <v>1</v>
      </c>
      <c r="I46" s="41">
        <v>10102</v>
      </c>
      <c r="J46" s="28">
        <f t="shared" si="2"/>
        <v>22075</v>
      </c>
      <c r="K46" s="28">
        <f>J46*I46*H46</f>
        <v>223001650</v>
      </c>
      <c r="L46" s="33" t="s">
        <v>40</v>
      </c>
      <c r="N46" s="52"/>
    </row>
    <row r="47" spans="1:14" s="44" customFormat="1" ht="56.25" customHeight="1">
      <c r="A47" s="74"/>
      <c r="B47" s="75"/>
      <c r="C47" s="4" t="s">
        <v>41</v>
      </c>
      <c r="D47" s="7">
        <v>1</v>
      </c>
      <c r="E47" s="41">
        <v>43750</v>
      </c>
      <c r="F47" s="6">
        <v>0</v>
      </c>
      <c r="G47" s="6">
        <v>2000</v>
      </c>
      <c r="H47" s="50">
        <v>1</v>
      </c>
      <c r="I47" s="41">
        <v>10102</v>
      </c>
      <c r="J47" s="28">
        <f t="shared" si="2"/>
        <v>45750</v>
      </c>
      <c r="K47" s="28">
        <f>J47*I47*H47</f>
        <v>462166500</v>
      </c>
      <c r="L47" s="33" t="s">
        <v>42</v>
      </c>
      <c r="N47" s="52"/>
    </row>
    <row r="48" spans="1:14" s="44" customFormat="1" ht="129" customHeight="1">
      <c r="A48" s="55" t="s">
        <v>58</v>
      </c>
      <c r="B48" s="33" t="s">
        <v>68</v>
      </c>
      <c r="C48" s="4" t="s">
        <v>39</v>
      </c>
      <c r="D48" s="7">
        <v>0.5</v>
      </c>
      <c r="E48" s="41">
        <v>43750</v>
      </c>
      <c r="F48" s="6">
        <v>0</v>
      </c>
      <c r="G48" s="6">
        <v>200</v>
      </c>
      <c r="H48" s="50">
        <v>1</v>
      </c>
      <c r="I48" s="6">
        <v>3000</v>
      </c>
      <c r="J48" s="28">
        <f t="shared" si="2"/>
        <v>22075</v>
      </c>
      <c r="K48" s="28">
        <f>J48*I48*H48</f>
        <v>66225000</v>
      </c>
      <c r="L48" s="33" t="s">
        <v>40</v>
      </c>
      <c r="N48" s="52"/>
    </row>
    <row r="49" spans="1:14" s="44" customFormat="1" ht="84" customHeight="1">
      <c r="A49" s="55" t="s">
        <v>59</v>
      </c>
      <c r="B49" s="33" t="s">
        <v>69</v>
      </c>
      <c r="C49" s="4" t="s">
        <v>34</v>
      </c>
      <c r="D49" s="7">
        <v>1</v>
      </c>
      <c r="E49" s="41">
        <v>43750</v>
      </c>
      <c r="F49" s="6">
        <v>0</v>
      </c>
      <c r="G49" s="6">
        <v>1000</v>
      </c>
      <c r="H49" s="50">
        <v>1</v>
      </c>
      <c r="I49" s="41">
        <v>3000</v>
      </c>
      <c r="J49" s="28">
        <f t="shared" si="2"/>
        <v>44750</v>
      </c>
      <c r="K49" s="28">
        <f>J49*I49*H49</f>
        <v>134250000</v>
      </c>
      <c r="L49" s="33"/>
      <c r="N49" s="52"/>
    </row>
    <row r="50" spans="1:14" s="44" customFormat="1" ht="33.75" customHeight="1">
      <c r="A50" s="32">
        <v>2</v>
      </c>
      <c r="B50" s="3" t="s">
        <v>7</v>
      </c>
      <c r="C50" s="4" t="s">
        <v>8</v>
      </c>
      <c r="D50" s="7">
        <v>2</v>
      </c>
      <c r="E50" s="41">
        <v>43750</v>
      </c>
      <c r="F50" s="6">
        <v>0</v>
      </c>
      <c r="G50" s="6">
        <v>0</v>
      </c>
      <c r="H50" s="50">
        <v>1</v>
      </c>
      <c r="I50" s="41">
        <v>10102</v>
      </c>
      <c r="J50" s="28">
        <f aca="true" t="shared" si="4" ref="J50:J58">G50+F50+(D50*E50)</f>
        <v>87500</v>
      </c>
      <c r="K50" s="28">
        <f t="shared" si="3"/>
        <v>883925000</v>
      </c>
      <c r="L50" s="33"/>
      <c r="N50" s="52"/>
    </row>
    <row r="51" spans="1:14" s="44" customFormat="1" ht="33.75" customHeight="1">
      <c r="A51" s="35"/>
      <c r="B51" s="4"/>
      <c r="C51" s="4" t="s">
        <v>14</v>
      </c>
      <c r="D51" s="7">
        <v>1</v>
      </c>
      <c r="E51" s="41">
        <v>43750</v>
      </c>
      <c r="F51" s="6">
        <v>0</v>
      </c>
      <c r="G51" s="6">
        <v>20000</v>
      </c>
      <c r="H51" s="50">
        <v>1</v>
      </c>
      <c r="I51" s="41">
        <v>10102</v>
      </c>
      <c r="J51" s="28">
        <f>G51+F51+(D51*E51)</f>
        <v>63750</v>
      </c>
      <c r="K51" s="28">
        <f>J51*I51*H51+G51</f>
        <v>644022500</v>
      </c>
      <c r="L51" s="33"/>
      <c r="N51" s="52"/>
    </row>
    <row r="52" spans="1:14" s="44" customFormat="1" ht="33.75" customHeight="1">
      <c r="A52" s="35"/>
      <c r="B52" s="4"/>
      <c r="C52" s="4" t="s">
        <v>15</v>
      </c>
      <c r="D52" s="7">
        <v>1</v>
      </c>
      <c r="E52" s="41">
        <v>43750</v>
      </c>
      <c r="F52" s="6">
        <v>0</v>
      </c>
      <c r="G52" s="6">
        <v>20000</v>
      </c>
      <c r="H52" s="50">
        <v>1</v>
      </c>
      <c r="I52" s="41">
        <v>10102</v>
      </c>
      <c r="J52" s="28">
        <f>G52+F52+(D52*E52)</f>
        <v>63750</v>
      </c>
      <c r="K52" s="28">
        <f>J52*I52*H52+G52</f>
        <v>644022500</v>
      </c>
      <c r="L52" s="33"/>
      <c r="N52" s="52"/>
    </row>
    <row r="53" spans="1:14" s="44" customFormat="1" ht="39" customHeight="1">
      <c r="A53" s="32">
        <v>3</v>
      </c>
      <c r="B53" s="3" t="s">
        <v>16</v>
      </c>
      <c r="C53" s="4"/>
      <c r="D53" s="7">
        <v>0</v>
      </c>
      <c r="E53" s="41"/>
      <c r="F53" s="6">
        <v>0</v>
      </c>
      <c r="G53" s="6"/>
      <c r="H53" s="6">
        <v>0</v>
      </c>
      <c r="I53" s="6"/>
      <c r="J53" s="28">
        <f t="shared" si="4"/>
        <v>0</v>
      </c>
      <c r="K53" s="28">
        <f t="shared" si="3"/>
        <v>0</v>
      </c>
      <c r="L53" s="33"/>
      <c r="N53" s="52"/>
    </row>
    <row r="54" spans="1:12" s="44" customFormat="1" ht="36" customHeight="1">
      <c r="A54" s="34" t="s">
        <v>20</v>
      </c>
      <c r="B54" s="4" t="s">
        <v>3</v>
      </c>
      <c r="C54" s="4"/>
      <c r="D54" s="7">
        <v>0</v>
      </c>
      <c r="E54" s="41"/>
      <c r="F54" s="6">
        <v>0</v>
      </c>
      <c r="G54" s="41">
        <v>0</v>
      </c>
      <c r="H54" s="6">
        <v>0</v>
      </c>
      <c r="I54" s="56">
        <v>0</v>
      </c>
      <c r="J54" s="28">
        <f t="shared" si="4"/>
        <v>0</v>
      </c>
      <c r="K54" s="28">
        <f t="shared" si="3"/>
        <v>0</v>
      </c>
      <c r="L54" s="33"/>
    </row>
    <row r="55" spans="1:12" s="44" customFormat="1" ht="39" customHeight="1">
      <c r="A55" s="34" t="s">
        <v>19</v>
      </c>
      <c r="B55" s="4" t="s">
        <v>4</v>
      </c>
      <c r="C55" s="4" t="s">
        <v>46</v>
      </c>
      <c r="D55" s="7">
        <v>0</v>
      </c>
      <c r="E55" s="56">
        <v>0</v>
      </c>
      <c r="F55" s="6">
        <v>0</v>
      </c>
      <c r="G55" s="41">
        <v>190000</v>
      </c>
      <c r="H55" s="50">
        <v>1</v>
      </c>
      <c r="I55" s="41">
        <v>10102</v>
      </c>
      <c r="J55" s="28">
        <f t="shared" si="4"/>
        <v>190000</v>
      </c>
      <c r="K55" s="28">
        <f t="shared" si="3"/>
        <v>1919380000</v>
      </c>
      <c r="L55" s="33"/>
    </row>
    <row r="56" spans="1:12" s="44" customFormat="1" ht="35.25" customHeight="1">
      <c r="A56" s="34" t="s">
        <v>18</v>
      </c>
      <c r="B56" s="4" t="s">
        <v>17</v>
      </c>
      <c r="C56" s="4"/>
      <c r="D56" s="7">
        <v>0</v>
      </c>
      <c r="E56" s="56">
        <v>0</v>
      </c>
      <c r="F56" s="6">
        <v>0</v>
      </c>
      <c r="G56" s="6">
        <v>0</v>
      </c>
      <c r="H56" s="6">
        <v>0</v>
      </c>
      <c r="I56" s="6">
        <v>0</v>
      </c>
      <c r="J56" s="28">
        <f t="shared" si="4"/>
        <v>0</v>
      </c>
      <c r="K56" s="28">
        <f>J56*I56*H56</f>
        <v>0</v>
      </c>
      <c r="L56" s="33"/>
    </row>
    <row r="57" spans="1:12" s="44" customFormat="1" ht="69" customHeight="1">
      <c r="A57" s="32">
        <v>4</v>
      </c>
      <c r="B57" s="4" t="s">
        <v>26</v>
      </c>
      <c r="C57" s="4"/>
      <c r="D57" s="7">
        <v>0</v>
      </c>
      <c r="E57" s="56">
        <v>0</v>
      </c>
      <c r="F57" s="6">
        <v>0</v>
      </c>
      <c r="G57" s="6">
        <v>0</v>
      </c>
      <c r="H57" s="6">
        <v>0</v>
      </c>
      <c r="I57" s="6">
        <v>0</v>
      </c>
      <c r="J57" s="28">
        <f t="shared" si="4"/>
        <v>0</v>
      </c>
      <c r="K57" s="28">
        <f aca="true" t="shared" si="5" ref="K57:K62">J57*I57*H57</f>
        <v>0</v>
      </c>
      <c r="L57" s="33"/>
    </row>
    <row r="58" spans="1:12" s="44" customFormat="1" ht="30.75" customHeight="1">
      <c r="A58" s="32">
        <v>5</v>
      </c>
      <c r="B58" s="4" t="s">
        <v>25</v>
      </c>
      <c r="C58" s="4"/>
      <c r="D58" s="7">
        <v>0</v>
      </c>
      <c r="E58" s="41"/>
      <c r="F58" s="6">
        <v>0</v>
      </c>
      <c r="G58" s="6">
        <v>0</v>
      </c>
      <c r="H58" s="6">
        <v>0</v>
      </c>
      <c r="I58" s="6">
        <v>0</v>
      </c>
      <c r="J58" s="28">
        <f t="shared" si="4"/>
        <v>0</v>
      </c>
      <c r="K58" s="28">
        <f t="shared" si="5"/>
        <v>0</v>
      </c>
      <c r="L58" s="33"/>
    </row>
    <row r="59" spans="1:12" s="44" customFormat="1" ht="37.5" customHeight="1">
      <c r="A59" s="32">
        <v>6</v>
      </c>
      <c r="B59" s="3" t="s">
        <v>9</v>
      </c>
      <c r="C59" s="4" t="s">
        <v>8</v>
      </c>
      <c r="D59" s="7">
        <v>2</v>
      </c>
      <c r="E59" s="41">
        <v>43750</v>
      </c>
      <c r="F59" s="6">
        <v>0</v>
      </c>
      <c r="G59" s="6">
        <v>0</v>
      </c>
      <c r="H59" s="50">
        <v>1</v>
      </c>
      <c r="I59" s="41">
        <v>10102</v>
      </c>
      <c r="J59" s="28">
        <f>G59+F59+(D59*E59)</f>
        <v>87500</v>
      </c>
      <c r="K59" s="28">
        <f t="shared" si="5"/>
        <v>883925000</v>
      </c>
      <c r="L59" s="33"/>
    </row>
    <row r="60" spans="1:12" s="44" customFormat="1" ht="27.75" customHeight="1">
      <c r="A60" s="31"/>
      <c r="B60" s="4"/>
      <c r="C60" s="4" t="s">
        <v>14</v>
      </c>
      <c r="D60" s="7">
        <v>1</v>
      </c>
      <c r="E60" s="41">
        <v>43750</v>
      </c>
      <c r="F60" s="6">
        <v>0</v>
      </c>
      <c r="G60" s="6">
        <v>20000</v>
      </c>
      <c r="H60" s="50">
        <v>1</v>
      </c>
      <c r="I60" s="41">
        <v>10102</v>
      </c>
      <c r="J60" s="28">
        <f>G60+F60+(D60*E60)</f>
        <v>63750</v>
      </c>
      <c r="K60" s="28">
        <f>J60*I60*H60+G60</f>
        <v>644022500</v>
      </c>
      <c r="L60" s="33"/>
    </row>
    <row r="61" spans="1:12" s="44" customFormat="1" ht="30.75" customHeight="1">
      <c r="A61" s="31"/>
      <c r="B61" s="4"/>
      <c r="C61" s="4" t="s">
        <v>15</v>
      </c>
      <c r="D61" s="7">
        <v>0</v>
      </c>
      <c r="E61" s="41">
        <v>43750</v>
      </c>
      <c r="F61" s="6">
        <v>0</v>
      </c>
      <c r="G61" s="6">
        <v>0</v>
      </c>
      <c r="H61" s="50"/>
      <c r="I61" s="6">
        <v>0</v>
      </c>
      <c r="J61" s="28">
        <f>G61+F61+(D61*E61)</f>
        <v>0</v>
      </c>
      <c r="K61" s="28">
        <f t="shared" si="5"/>
        <v>0</v>
      </c>
      <c r="L61" s="33"/>
    </row>
    <row r="62" spans="1:12" s="44" customFormat="1" ht="32.25" customHeight="1">
      <c r="A62" s="36"/>
      <c r="B62" s="4"/>
      <c r="C62" s="4" t="s">
        <v>6</v>
      </c>
      <c r="D62" s="7">
        <v>0</v>
      </c>
      <c r="E62" s="41">
        <v>43750</v>
      </c>
      <c r="F62" s="6">
        <v>0</v>
      </c>
      <c r="G62" s="6">
        <v>0</v>
      </c>
      <c r="H62" s="6">
        <v>0</v>
      </c>
      <c r="I62" s="6">
        <v>0</v>
      </c>
      <c r="J62" s="28">
        <f>G62+F62+(D62*E62)</f>
        <v>0</v>
      </c>
      <c r="K62" s="28">
        <f t="shared" si="5"/>
        <v>0</v>
      </c>
      <c r="L62" s="33"/>
    </row>
    <row r="63" spans="1:12" s="44" customFormat="1" ht="57.75" customHeight="1">
      <c r="A63" s="34"/>
      <c r="B63" s="3" t="s">
        <v>1</v>
      </c>
      <c r="C63" s="4" t="s">
        <v>8</v>
      </c>
      <c r="D63" s="37"/>
      <c r="E63" s="38"/>
      <c r="F63" s="38">
        <f>SUM(F40:F57)</f>
        <v>0</v>
      </c>
      <c r="G63" s="38">
        <f>SUM(G40:G62)</f>
        <v>256600</v>
      </c>
      <c r="H63" s="39"/>
      <c r="I63" s="38"/>
      <c r="J63" s="40">
        <f>J41+J43+J44+J45+J46+J47+J48+J49+J50+J55+J59</f>
        <v>634100</v>
      </c>
      <c r="K63" s="40">
        <f>K41+K43+K44+K45+K46+K47+K48+K49+K50+K55+K59</f>
        <v>5321287396.5</v>
      </c>
      <c r="L63" s="78" t="s">
        <v>48</v>
      </c>
    </row>
    <row r="64" spans="1:12" s="2" customFormat="1" ht="56.25" customHeight="1">
      <c r="A64" s="59"/>
      <c r="B64" s="60"/>
      <c r="C64" s="4" t="s">
        <v>14</v>
      </c>
      <c r="D64" s="60"/>
      <c r="E64" s="60"/>
      <c r="F64" s="60"/>
      <c r="G64" s="61">
        <f>G41+G43+G44+G45+G46+G47+G48+G49+G51+G60+G55</f>
        <v>236600</v>
      </c>
      <c r="H64" s="60"/>
      <c r="I64" s="60"/>
      <c r="J64" s="61">
        <f>J41+J43+J44+J45+J46+J47+J48+J49+J51+J60+J55</f>
        <v>586600</v>
      </c>
      <c r="K64" s="61">
        <f>K41+K43+K44+K45+K46+K47+K48+K49+K51+K60+K55</f>
        <v>4841482396.5</v>
      </c>
      <c r="L64" s="78"/>
    </row>
    <row r="65" spans="1:12" s="2" customFormat="1" ht="45.75" customHeight="1">
      <c r="A65" s="62"/>
      <c r="B65" s="63"/>
      <c r="C65" s="4" t="s">
        <v>47</v>
      </c>
      <c r="D65" s="64"/>
      <c r="E65" s="65"/>
      <c r="F65" s="63"/>
      <c r="G65" s="61">
        <f>G42+G43+G44+G45+G46+G47+G48+G49+G52+G60+G55</f>
        <v>235600</v>
      </c>
      <c r="H65" s="63"/>
      <c r="I65" s="63"/>
      <c r="J65" s="61">
        <f>J42+J43+J44+J45+J46+J47+J48+J49+J52+J60+J55</f>
        <v>585600</v>
      </c>
      <c r="K65" s="61">
        <f>K42+K43+K44+K45+K46+K47+K48+K49+K52+K60+K55</f>
        <v>4831380396.5</v>
      </c>
      <c r="L65" s="78"/>
    </row>
    <row r="66" spans="1:12" s="2" customFormat="1" ht="39.75" customHeight="1">
      <c r="A66" s="77" t="s">
        <v>52</v>
      </c>
      <c r="B66" s="77"/>
      <c r="C66" s="77"/>
      <c r="D66" s="77"/>
      <c r="E66" s="77"/>
      <c r="F66" s="77"/>
      <c r="G66" s="77"/>
      <c r="H66" s="77"/>
      <c r="I66" s="77"/>
      <c r="J66" s="77"/>
      <c r="K66" s="77"/>
      <c r="L66" s="77"/>
    </row>
    <row r="67" spans="1:12" s="2" customFormat="1" ht="189.75" customHeight="1">
      <c r="A67" s="58"/>
      <c r="B67" s="58"/>
      <c r="C67" s="58"/>
      <c r="D67" s="58"/>
      <c r="E67" s="58"/>
      <c r="F67" s="58"/>
      <c r="G67" s="58"/>
      <c r="H67" s="58"/>
      <c r="I67" s="58"/>
      <c r="J67" s="58"/>
      <c r="K67" s="58"/>
      <c r="L67" s="58"/>
    </row>
    <row r="68" spans="1:12" s="2" customFormat="1" ht="28.5" customHeight="1">
      <c r="A68" s="19" t="s">
        <v>53</v>
      </c>
      <c r="B68" s="76" t="s">
        <v>54</v>
      </c>
      <c r="C68" s="76"/>
      <c r="D68" s="76"/>
      <c r="E68" s="76"/>
      <c r="F68" s="76"/>
      <c r="G68" s="76"/>
      <c r="H68" s="76"/>
      <c r="I68" s="76"/>
      <c r="J68" s="76"/>
      <c r="K68" s="76"/>
      <c r="L68" s="76"/>
    </row>
    <row r="69" spans="1:12" s="2" customFormat="1" ht="39" customHeight="1">
      <c r="A69" s="19">
        <v>1</v>
      </c>
      <c r="B69" s="49" t="s">
        <v>55</v>
      </c>
      <c r="C69" s="49"/>
      <c r="D69" s="49"/>
      <c r="E69" s="49"/>
      <c r="F69" s="49"/>
      <c r="G69" s="49"/>
      <c r="H69" s="49"/>
      <c r="I69" s="49"/>
      <c r="J69" s="49"/>
      <c r="K69" s="49"/>
      <c r="L69" s="49"/>
    </row>
    <row r="70" spans="1:12" s="2" customFormat="1" ht="68.25" customHeight="1">
      <c r="A70" s="23"/>
      <c r="B70" s="23"/>
      <c r="C70" s="23"/>
      <c r="D70" s="23"/>
      <c r="E70" s="23"/>
      <c r="F70" s="23"/>
      <c r="G70" s="23"/>
      <c r="H70" s="23"/>
      <c r="I70" s="23"/>
      <c r="J70" s="23"/>
      <c r="K70" s="23"/>
      <c r="L70" s="23"/>
    </row>
    <row r="71" spans="1:12" s="2" customFormat="1" ht="68.25" customHeight="1">
      <c r="A71" s="23"/>
      <c r="B71" s="23"/>
      <c r="C71" s="23"/>
      <c r="D71" s="23"/>
      <c r="E71" s="23"/>
      <c r="F71" s="23"/>
      <c r="G71" s="23"/>
      <c r="H71" s="23"/>
      <c r="I71" s="23"/>
      <c r="J71" s="23"/>
      <c r="K71" s="23"/>
      <c r="L71" s="23"/>
    </row>
    <row r="72" spans="1:12" s="2" customFormat="1" ht="36.75" customHeight="1">
      <c r="A72" s="23"/>
      <c r="B72" s="23"/>
      <c r="C72" s="23"/>
      <c r="D72" s="23"/>
      <c r="E72" s="23"/>
      <c r="F72" s="23"/>
      <c r="G72" s="23"/>
      <c r="H72" s="23"/>
      <c r="I72" s="23"/>
      <c r="J72" s="23"/>
      <c r="K72" s="23"/>
      <c r="L72" s="23"/>
    </row>
    <row r="73" spans="1:12" s="2" customFormat="1" ht="24.75" customHeight="1">
      <c r="A73" s="23"/>
      <c r="B73" s="23"/>
      <c r="C73" s="23"/>
      <c r="D73" s="23"/>
      <c r="E73" s="23"/>
      <c r="F73" s="23"/>
      <c r="G73" s="23"/>
      <c r="H73" s="23"/>
      <c r="I73" s="23"/>
      <c r="J73" s="23"/>
      <c r="K73" s="23"/>
      <c r="L73" s="23"/>
    </row>
    <row r="74" spans="1:12" s="2" customFormat="1" ht="30.75" customHeight="1">
      <c r="A74" s="23"/>
      <c r="B74" s="23"/>
      <c r="C74" s="23"/>
      <c r="D74" s="23"/>
      <c r="E74" s="23"/>
      <c r="F74" s="23"/>
      <c r="G74" s="23"/>
      <c r="H74" s="23"/>
      <c r="I74" s="23"/>
      <c r="J74" s="23"/>
      <c r="K74" s="23"/>
      <c r="L74" s="23"/>
    </row>
    <row r="75" spans="1:12" s="2" customFormat="1" ht="39.75" customHeight="1">
      <c r="A75" s="23"/>
      <c r="B75" s="23"/>
      <c r="C75" s="23"/>
      <c r="D75" s="23"/>
      <c r="E75" s="23"/>
      <c r="F75" s="23"/>
      <c r="G75" s="23"/>
      <c r="H75" s="23"/>
      <c r="I75" s="23"/>
      <c r="J75" s="23"/>
      <c r="K75" s="24"/>
      <c r="L75" s="24"/>
    </row>
    <row r="76" spans="1:15" s="2" customFormat="1" ht="35.25" customHeight="1">
      <c r="A76" s="23"/>
      <c r="B76" s="23"/>
      <c r="C76" s="23"/>
      <c r="D76" s="23"/>
      <c r="E76" s="23"/>
      <c r="F76" s="23"/>
      <c r="G76" s="23"/>
      <c r="H76" s="23"/>
      <c r="I76" s="23"/>
      <c r="J76" s="23"/>
      <c r="K76" s="24"/>
      <c r="L76" s="24"/>
      <c r="O76" s="66"/>
    </row>
    <row r="77" spans="1:12" s="2" customFormat="1" ht="68.25" customHeight="1">
      <c r="A77" s="23"/>
      <c r="B77" s="23"/>
      <c r="C77" s="23"/>
      <c r="D77" s="23"/>
      <c r="E77" s="23"/>
      <c r="F77" s="23"/>
      <c r="G77" s="23"/>
      <c r="H77" s="23"/>
      <c r="I77" s="23"/>
      <c r="J77" s="23"/>
      <c r="K77" s="24"/>
      <c r="L77" s="24"/>
    </row>
    <row r="78" spans="1:12" s="2" customFormat="1" ht="68.25" customHeight="1">
      <c r="A78" s="23"/>
      <c r="B78" s="23"/>
      <c r="C78" s="23"/>
      <c r="D78" s="23"/>
      <c r="E78" s="23"/>
      <c r="F78" s="23"/>
      <c r="G78" s="23"/>
      <c r="H78" s="23"/>
      <c r="I78" s="23"/>
      <c r="J78" s="23"/>
      <c r="K78" s="24"/>
      <c r="L78" s="24"/>
    </row>
    <row r="79" spans="1:12" s="2" customFormat="1" ht="21" customHeight="1">
      <c r="A79" s="23"/>
      <c r="B79" s="23"/>
      <c r="C79" s="45" t="s">
        <v>61</v>
      </c>
      <c r="D79" s="45" t="s">
        <v>62</v>
      </c>
      <c r="E79" s="45"/>
      <c r="F79" s="23"/>
      <c r="G79" s="23"/>
      <c r="H79" s="23"/>
      <c r="I79" s="23"/>
      <c r="J79" s="23"/>
      <c r="K79" s="45"/>
      <c r="L79" s="45"/>
    </row>
    <row r="80" spans="3:12" s="2" customFormat="1" ht="13.5" customHeight="1">
      <c r="C80" s="67">
        <f>(K63-K31)/K31%</f>
        <v>-10.281414660740817</v>
      </c>
      <c r="D80" s="67">
        <f>K63/K31%</f>
        <v>89.71858533925918</v>
      </c>
      <c r="E80" s="45"/>
      <c r="F80" s="23"/>
      <c r="G80" s="23"/>
      <c r="H80" s="23"/>
      <c r="I80" s="23"/>
      <c r="J80" s="23"/>
      <c r="K80" s="57"/>
      <c r="L80" s="46"/>
    </row>
    <row r="81" spans="1:12" s="2" customFormat="1" ht="31.5" customHeight="1">
      <c r="A81" s="25">
        <v>2</v>
      </c>
      <c r="B81" s="25" t="s">
        <v>60</v>
      </c>
      <c r="C81" s="23"/>
      <c r="D81" s="23"/>
      <c r="E81" s="23"/>
      <c r="F81" s="23"/>
      <c r="G81" s="23"/>
      <c r="H81" s="23"/>
      <c r="I81" s="23"/>
      <c r="J81" s="23"/>
      <c r="K81" s="47"/>
      <c r="L81" s="48"/>
    </row>
    <row r="82" spans="1:12" s="2" customFormat="1" ht="68.25" customHeight="1">
      <c r="A82" s="23"/>
      <c r="B82" s="23"/>
      <c r="C82" s="23"/>
      <c r="D82" s="23"/>
      <c r="E82" s="23"/>
      <c r="F82" s="23"/>
      <c r="G82" s="23"/>
      <c r="H82" s="23"/>
      <c r="I82" s="23"/>
      <c r="J82" s="23"/>
      <c r="K82" s="47"/>
      <c r="L82" s="48"/>
    </row>
    <row r="83" spans="1:12" s="2" customFormat="1" ht="109.5" customHeight="1">
      <c r="A83" s="23"/>
      <c r="B83" s="23"/>
      <c r="C83" s="23"/>
      <c r="D83" s="23"/>
      <c r="E83" s="23"/>
      <c r="F83" s="23"/>
      <c r="G83" s="23"/>
      <c r="H83" s="23"/>
      <c r="I83" s="23"/>
      <c r="J83" s="23"/>
      <c r="K83" s="46"/>
      <c r="L83" s="48"/>
    </row>
    <row r="84" spans="1:12" s="2" customFormat="1" ht="30" customHeight="1">
      <c r="A84" s="23"/>
      <c r="B84" s="25"/>
      <c r="C84" s="23"/>
      <c r="D84" s="23"/>
      <c r="E84" s="23"/>
      <c r="F84" s="23"/>
      <c r="G84" s="23"/>
      <c r="H84" s="23"/>
      <c r="I84" s="23"/>
      <c r="J84" s="23"/>
      <c r="K84" s="45"/>
      <c r="L84" s="45"/>
    </row>
    <row r="85" spans="1:12" s="2" customFormat="1" ht="68.25" customHeight="1">
      <c r="A85" s="23"/>
      <c r="B85" s="26"/>
      <c r="C85" s="27"/>
      <c r="D85" s="27"/>
      <c r="E85" s="27"/>
      <c r="F85" s="27"/>
      <c r="G85" s="21"/>
      <c r="H85" s="21"/>
      <c r="I85" s="21"/>
      <c r="J85" s="21"/>
      <c r="K85" s="21"/>
      <c r="L85" s="21"/>
    </row>
    <row r="86" spans="1:12" s="2" customFormat="1" ht="68.25" customHeight="1">
      <c r="A86" s="23"/>
      <c r="B86" s="15"/>
      <c r="C86" s="45" t="s">
        <v>61</v>
      </c>
      <c r="D86" s="45" t="s">
        <v>62</v>
      </c>
      <c r="E86" s="18"/>
      <c r="F86" s="15"/>
      <c r="G86" s="15"/>
      <c r="H86" s="15"/>
      <c r="I86" s="15"/>
      <c r="J86" s="15"/>
      <c r="K86" s="15"/>
      <c r="L86" s="15"/>
    </row>
    <row r="87" spans="1:12" s="2" customFormat="1" ht="60.75" customHeight="1">
      <c r="A87" s="22"/>
      <c r="B87" s="15"/>
      <c r="C87" s="67">
        <f>(K64-K32)/K32%</f>
        <v>-11.186353006628963</v>
      </c>
      <c r="D87" s="67">
        <f>K64/K32%</f>
        <v>88.81364699337104</v>
      </c>
      <c r="E87" s="18"/>
      <c r="F87" s="15"/>
      <c r="G87" s="15"/>
      <c r="H87" s="15"/>
      <c r="I87" s="15"/>
      <c r="J87" s="15"/>
      <c r="K87" s="15"/>
      <c r="L87" s="15"/>
    </row>
    <row r="88" spans="1:13" s="2" customFormat="1" ht="105" customHeight="1">
      <c r="A88" s="14"/>
      <c r="B88" s="15"/>
      <c r="C88" s="15"/>
      <c r="D88" s="17"/>
      <c r="E88" s="18"/>
      <c r="F88" s="15"/>
      <c r="G88" s="15"/>
      <c r="H88" s="15"/>
      <c r="I88" s="15"/>
      <c r="J88" s="15"/>
      <c r="K88" s="15"/>
      <c r="L88" s="15"/>
      <c r="M88" s="8"/>
    </row>
    <row r="89" spans="1:13" s="2" customFormat="1" ht="33" customHeight="1">
      <c r="A89" s="25">
        <v>3</v>
      </c>
      <c r="B89" s="25" t="s">
        <v>63</v>
      </c>
      <c r="C89" s="15"/>
      <c r="D89" s="17"/>
      <c r="E89" s="18"/>
      <c r="F89" s="15"/>
      <c r="G89" s="15"/>
      <c r="H89" s="15"/>
      <c r="I89" s="15"/>
      <c r="J89" s="15"/>
      <c r="K89" s="15"/>
      <c r="L89" s="15"/>
      <c r="M89" s="8"/>
    </row>
    <row r="90" spans="1:13" s="2" customFormat="1" ht="95.25" customHeight="1">
      <c r="A90" s="14"/>
      <c r="B90" s="15"/>
      <c r="C90" s="15"/>
      <c r="D90" s="17"/>
      <c r="E90" s="18"/>
      <c r="F90" s="15"/>
      <c r="G90" s="15"/>
      <c r="H90" s="15"/>
      <c r="I90" s="15"/>
      <c r="J90" s="15"/>
      <c r="K90" s="15"/>
      <c r="L90" s="15"/>
      <c r="M90" s="8"/>
    </row>
    <row r="91" spans="1:13" s="2" customFormat="1" ht="128.25" customHeight="1">
      <c r="A91" s="14"/>
      <c r="B91" s="15"/>
      <c r="C91" s="15"/>
      <c r="D91" s="17"/>
      <c r="E91" s="18"/>
      <c r="F91" s="15"/>
      <c r="G91" s="15"/>
      <c r="H91" s="15"/>
      <c r="I91" s="15"/>
      <c r="J91" s="15"/>
      <c r="K91" s="15"/>
      <c r="L91" s="15"/>
      <c r="M91" s="8"/>
    </row>
    <row r="92" spans="1:13" s="2" customFormat="1" ht="68.25" customHeight="1">
      <c r="A92" s="14"/>
      <c r="B92" s="15"/>
      <c r="C92" s="15"/>
      <c r="D92" s="17"/>
      <c r="E92" s="18"/>
      <c r="F92" s="15"/>
      <c r="G92" s="15"/>
      <c r="H92" s="15"/>
      <c r="I92" s="15"/>
      <c r="J92" s="15"/>
      <c r="K92" s="15"/>
      <c r="L92" s="15"/>
      <c r="M92" s="8"/>
    </row>
    <row r="93" spans="1:13" s="2" customFormat="1" ht="68.25" customHeight="1">
      <c r="A93" s="14"/>
      <c r="B93" s="15"/>
      <c r="C93" s="15"/>
      <c r="D93" s="17"/>
      <c r="E93" s="18"/>
      <c r="F93" s="15"/>
      <c r="G93" s="15"/>
      <c r="H93" s="15"/>
      <c r="I93" s="15"/>
      <c r="J93" s="15"/>
      <c r="K93" s="15"/>
      <c r="L93" s="15"/>
      <c r="M93" s="8"/>
    </row>
    <row r="94" spans="1:13" s="2" customFormat="1" ht="68.25" customHeight="1">
      <c r="A94" s="14"/>
      <c r="B94" s="71"/>
      <c r="C94" s="45" t="s">
        <v>61</v>
      </c>
      <c r="D94" s="45" t="s">
        <v>62</v>
      </c>
      <c r="E94" s="68"/>
      <c r="F94" s="71"/>
      <c r="G94" s="71"/>
      <c r="H94" s="71"/>
      <c r="I94" s="15"/>
      <c r="J94" s="15"/>
      <c r="K94" s="15"/>
      <c r="L94" s="15"/>
      <c r="M94" s="8"/>
    </row>
    <row r="95" spans="1:13" s="2" customFormat="1" ht="68.25" customHeight="1">
      <c r="A95" s="14"/>
      <c r="B95" s="71"/>
      <c r="C95" s="69">
        <f>(K33-K65)/K33%</f>
        <v>11.37166721175251</v>
      </c>
      <c r="D95" s="69">
        <f>100-C95</f>
        <v>88.62833278824749</v>
      </c>
      <c r="E95" s="68"/>
      <c r="F95" s="71"/>
      <c r="G95" s="71"/>
      <c r="H95" s="71"/>
      <c r="I95" s="15"/>
      <c r="J95" s="15"/>
      <c r="K95" s="15"/>
      <c r="L95" s="15"/>
      <c r="M95" s="8"/>
    </row>
    <row r="96" spans="1:12" s="8" customFormat="1" ht="68.25" customHeight="1">
      <c r="A96" s="14"/>
      <c r="B96" s="71"/>
      <c r="C96" s="71"/>
      <c r="D96" s="70"/>
      <c r="E96" s="68"/>
      <c r="F96" s="71"/>
      <c r="G96" s="71"/>
      <c r="H96" s="71"/>
      <c r="I96" s="15"/>
      <c r="J96" s="15"/>
      <c r="K96" s="15"/>
      <c r="L96" s="15"/>
    </row>
    <row r="97" spans="1:12" s="8" customFormat="1" ht="68.25" customHeight="1">
      <c r="A97" s="14"/>
      <c r="B97" s="15"/>
      <c r="C97" s="15"/>
      <c r="D97" s="17"/>
      <c r="E97" s="18"/>
      <c r="F97" s="15"/>
      <c r="G97" s="15"/>
      <c r="H97" s="15"/>
      <c r="I97" s="15"/>
      <c r="J97" s="15"/>
      <c r="K97" s="15"/>
      <c r="L97" s="15"/>
    </row>
    <row r="98" spans="1:12" s="8" customFormat="1" ht="68.25" customHeight="1">
      <c r="A98" s="14"/>
      <c r="B98" s="15"/>
      <c r="C98" s="15"/>
      <c r="D98" s="17"/>
      <c r="E98" s="18"/>
      <c r="F98" s="15"/>
      <c r="G98" s="15"/>
      <c r="H98" s="15"/>
      <c r="I98" s="15"/>
      <c r="J98" s="15"/>
      <c r="K98" s="15"/>
      <c r="L98" s="15"/>
    </row>
    <row r="99" spans="1:12" s="8" customFormat="1" ht="68.25" customHeight="1">
      <c r="A99" s="14"/>
      <c r="B99" s="15"/>
      <c r="C99" s="15"/>
      <c r="D99" s="17"/>
      <c r="E99" s="18"/>
      <c r="F99" s="15"/>
      <c r="G99" s="15"/>
      <c r="H99" s="15"/>
      <c r="I99" s="15"/>
      <c r="J99" s="15"/>
      <c r="K99" s="15"/>
      <c r="L99" s="15"/>
    </row>
    <row r="100" spans="1:12" s="8" customFormat="1" ht="68.25" customHeight="1">
      <c r="A100" s="14"/>
      <c r="B100" s="15"/>
      <c r="C100" s="15"/>
      <c r="D100" s="17"/>
      <c r="E100" s="18"/>
      <c r="F100" s="15"/>
      <c r="G100" s="15"/>
      <c r="H100" s="15"/>
      <c r="I100" s="15"/>
      <c r="J100" s="15"/>
      <c r="K100" s="15"/>
      <c r="L100" s="15"/>
    </row>
    <row r="101" spans="1:12" s="8" customFormat="1" ht="68.25" customHeight="1">
      <c r="A101" s="14"/>
      <c r="B101" s="15"/>
      <c r="C101" s="15"/>
      <c r="D101" s="17"/>
      <c r="E101" s="18"/>
      <c r="F101" s="15"/>
      <c r="G101" s="15"/>
      <c r="H101" s="15"/>
      <c r="I101" s="15"/>
      <c r="J101" s="15"/>
      <c r="K101" s="15"/>
      <c r="L101" s="15"/>
    </row>
    <row r="102" spans="1:12" s="8" customFormat="1" ht="68.25" customHeight="1">
      <c r="A102" s="14"/>
      <c r="B102" s="15"/>
      <c r="C102" s="15"/>
      <c r="D102" s="17"/>
      <c r="E102" s="18"/>
      <c r="F102" s="15"/>
      <c r="G102" s="15"/>
      <c r="H102" s="15"/>
      <c r="I102" s="15"/>
      <c r="J102" s="15"/>
      <c r="K102" s="15"/>
      <c r="L102" s="15"/>
    </row>
    <row r="103" spans="1:12" s="8" customFormat="1" ht="68.25" customHeight="1">
      <c r="A103" s="14"/>
      <c r="B103" s="15"/>
      <c r="C103" s="15"/>
      <c r="D103" s="17"/>
      <c r="E103" s="18"/>
      <c r="F103" s="15"/>
      <c r="G103" s="15"/>
      <c r="H103" s="15"/>
      <c r="I103" s="15"/>
      <c r="J103" s="15"/>
      <c r="K103" s="15"/>
      <c r="L103" s="15"/>
    </row>
    <row r="104" spans="1:12" s="8" customFormat="1" ht="68.25" customHeight="1">
      <c r="A104" s="14"/>
      <c r="B104" s="15"/>
      <c r="C104" s="15"/>
      <c r="D104" s="17"/>
      <c r="E104" s="18"/>
      <c r="F104" s="15"/>
      <c r="G104" s="15"/>
      <c r="H104" s="15"/>
      <c r="I104" s="15"/>
      <c r="J104" s="15"/>
      <c r="K104" s="15"/>
      <c r="L104" s="15"/>
    </row>
    <row r="105" spans="1:12" s="8" customFormat="1" ht="68.25" customHeight="1">
      <c r="A105" s="14"/>
      <c r="B105" s="15"/>
      <c r="C105" s="15"/>
      <c r="D105" s="17"/>
      <c r="E105" s="18"/>
      <c r="F105" s="15"/>
      <c r="G105" s="15"/>
      <c r="H105" s="15"/>
      <c r="I105" s="15"/>
      <c r="J105" s="15"/>
      <c r="K105" s="15"/>
      <c r="L105" s="15"/>
    </row>
    <row r="106" spans="1:12" s="8" customFormat="1" ht="68.25" customHeight="1">
      <c r="A106" s="14"/>
      <c r="B106" s="15"/>
      <c r="C106" s="15"/>
      <c r="D106" s="17"/>
      <c r="E106" s="18"/>
      <c r="F106" s="15"/>
      <c r="G106" s="15"/>
      <c r="H106" s="15"/>
      <c r="I106" s="15"/>
      <c r="J106" s="15"/>
      <c r="K106" s="15"/>
      <c r="L106" s="15"/>
    </row>
    <row r="107" spans="1:12" s="8" customFormat="1" ht="68.25" customHeight="1">
      <c r="A107" s="14"/>
      <c r="B107" s="15"/>
      <c r="C107" s="15"/>
      <c r="D107" s="17"/>
      <c r="E107" s="18"/>
      <c r="F107" s="15"/>
      <c r="G107" s="15"/>
      <c r="H107" s="15"/>
      <c r="I107" s="15"/>
      <c r="J107" s="15"/>
      <c r="K107" s="15"/>
      <c r="L107" s="15"/>
    </row>
    <row r="108" spans="1:12" s="8" customFormat="1" ht="68.25" customHeight="1">
      <c r="A108" s="14"/>
      <c r="B108" s="15"/>
      <c r="C108" s="15"/>
      <c r="D108" s="17"/>
      <c r="E108" s="18"/>
      <c r="F108" s="15"/>
      <c r="G108" s="15"/>
      <c r="H108" s="15"/>
      <c r="I108" s="15"/>
      <c r="J108" s="15"/>
      <c r="K108" s="15"/>
      <c r="L108" s="15"/>
    </row>
    <row r="109" spans="1:12" s="8" customFormat="1" ht="68.25" customHeight="1">
      <c r="A109" s="14"/>
      <c r="B109" s="15"/>
      <c r="C109" s="15"/>
      <c r="D109" s="17"/>
      <c r="E109" s="18"/>
      <c r="F109" s="15"/>
      <c r="G109" s="15"/>
      <c r="H109" s="15"/>
      <c r="I109" s="15"/>
      <c r="J109" s="15"/>
      <c r="K109" s="15"/>
      <c r="L109" s="15"/>
    </row>
    <row r="110" spans="1:12" s="8" customFormat="1" ht="68.25" customHeight="1">
      <c r="A110" s="14"/>
      <c r="B110" s="15"/>
      <c r="C110" s="15"/>
      <c r="D110" s="17"/>
      <c r="E110" s="18"/>
      <c r="F110" s="15"/>
      <c r="G110" s="15"/>
      <c r="H110" s="15"/>
      <c r="I110" s="15"/>
      <c r="J110" s="15"/>
      <c r="K110" s="15"/>
      <c r="L110" s="15"/>
    </row>
    <row r="111" spans="1:12" s="8" customFormat="1" ht="68.25" customHeight="1">
      <c r="A111" s="14"/>
      <c r="B111" s="15"/>
      <c r="C111" s="15"/>
      <c r="D111" s="17"/>
      <c r="E111" s="18"/>
      <c r="F111" s="15"/>
      <c r="G111" s="15"/>
      <c r="H111" s="15"/>
      <c r="I111" s="15"/>
      <c r="J111" s="15"/>
      <c r="K111" s="15"/>
      <c r="L111" s="15"/>
    </row>
    <row r="112" spans="1:12" s="8" customFormat="1" ht="68.25" customHeight="1">
      <c r="A112" s="14"/>
      <c r="B112" s="15"/>
      <c r="C112" s="15"/>
      <c r="D112" s="17"/>
      <c r="E112" s="18"/>
      <c r="F112" s="15"/>
      <c r="G112" s="15"/>
      <c r="H112" s="15"/>
      <c r="I112" s="15"/>
      <c r="J112" s="15"/>
      <c r="K112" s="15"/>
      <c r="L112" s="15"/>
    </row>
    <row r="113" spans="1:12" s="8" customFormat="1" ht="68.25" customHeight="1">
      <c r="A113" s="14"/>
      <c r="B113" s="15"/>
      <c r="C113" s="15"/>
      <c r="D113" s="17"/>
      <c r="E113" s="18"/>
      <c r="F113" s="15"/>
      <c r="G113" s="15"/>
      <c r="H113" s="15"/>
      <c r="I113" s="15"/>
      <c r="J113" s="15"/>
      <c r="K113" s="15"/>
      <c r="L113" s="15"/>
    </row>
    <row r="114" spans="1:12" s="8" customFormat="1" ht="68.25" customHeight="1">
      <c r="A114" s="14"/>
      <c r="B114" s="15"/>
      <c r="C114" s="15"/>
      <c r="D114" s="17"/>
      <c r="E114" s="18"/>
      <c r="F114" s="15"/>
      <c r="G114" s="15"/>
      <c r="H114" s="15"/>
      <c r="I114" s="15"/>
      <c r="J114" s="15"/>
      <c r="K114" s="15"/>
      <c r="L114" s="15"/>
    </row>
    <row r="115" spans="1:12" s="8" customFormat="1" ht="68.25" customHeight="1">
      <c r="A115" s="14"/>
      <c r="B115" s="15"/>
      <c r="C115" s="15"/>
      <c r="D115" s="17"/>
      <c r="E115" s="18"/>
      <c r="F115" s="15"/>
      <c r="G115" s="15"/>
      <c r="H115" s="15"/>
      <c r="I115" s="15"/>
      <c r="J115" s="15"/>
      <c r="K115" s="15"/>
      <c r="L115" s="15"/>
    </row>
    <row r="116" spans="1:12" s="8" customFormat="1" ht="68.25" customHeight="1">
      <c r="A116" s="14"/>
      <c r="B116" s="15"/>
      <c r="C116" s="15"/>
      <c r="D116" s="17"/>
      <c r="E116" s="18"/>
      <c r="F116" s="15"/>
      <c r="G116" s="15"/>
      <c r="H116" s="15"/>
      <c r="I116" s="15"/>
      <c r="J116" s="15"/>
      <c r="K116" s="15"/>
      <c r="L116" s="15"/>
    </row>
    <row r="117" spans="1:12" s="8" customFormat="1" ht="68.25" customHeight="1">
      <c r="A117" s="14"/>
      <c r="B117" s="15"/>
      <c r="C117" s="15"/>
      <c r="D117" s="17"/>
      <c r="E117" s="18"/>
      <c r="F117" s="15"/>
      <c r="G117" s="15"/>
      <c r="H117" s="15"/>
      <c r="I117" s="15"/>
      <c r="J117" s="15"/>
      <c r="K117" s="15"/>
      <c r="L117" s="15"/>
    </row>
    <row r="118" spans="1:12" s="8" customFormat="1" ht="68.25" customHeight="1">
      <c r="A118" s="14"/>
      <c r="B118" s="15"/>
      <c r="C118" s="15"/>
      <c r="D118" s="17"/>
      <c r="E118" s="18"/>
      <c r="F118" s="15"/>
      <c r="G118" s="15"/>
      <c r="H118" s="15"/>
      <c r="I118" s="15"/>
      <c r="J118" s="15"/>
      <c r="K118" s="15"/>
      <c r="L118" s="15"/>
    </row>
    <row r="119" spans="1:12" s="8" customFormat="1" ht="68.25" customHeight="1">
      <c r="A119" s="14"/>
      <c r="B119" s="15"/>
      <c r="C119" s="15"/>
      <c r="D119" s="17"/>
      <c r="E119" s="18"/>
      <c r="F119" s="15"/>
      <c r="G119" s="15"/>
      <c r="H119" s="15"/>
      <c r="I119" s="15"/>
      <c r="J119" s="15"/>
      <c r="K119" s="15"/>
      <c r="L119" s="15"/>
    </row>
    <row r="120" spans="1:13" s="8" customFormat="1" ht="68.25" customHeight="1">
      <c r="A120" s="14"/>
      <c r="B120" s="15"/>
      <c r="C120" s="15"/>
      <c r="D120" s="17"/>
      <c r="E120" s="18"/>
      <c r="F120" s="15"/>
      <c r="G120" s="15"/>
      <c r="H120" s="15"/>
      <c r="I120" s="15"/>
      <c r="J120" s="15"/>
      <c r="K120" s="15"/>
      <c r="L120" s="15"/>
      <c r="M120" s="2"/>
    </row>
    <row r="121" spans="1:13" s="8" customFormat="1" ht="68.25" customHeight="1">
      <c r="A121" s="14"/>
      <c r="B121" s="15"/>
      <c r="C121" s="15"/>
      <c r="D121" s="17"/>
      <c r="E121" s="18"/>
      <c r="F121" s="15"/>
      <c r="G121" s="15"/>
      <c r="H121" s="15"/>
      <c r="I121" s="15"/>
      <c r="J121" s="15"/>
      <c r="K121" s="15"/>
      <c r="L121" s="15"/>
      <c r="M121" s="1"/>
    </row>
    <row r="122" spans="1:13" s="8" customFormat="1" ht="68.25" customHeight="1">
      <c r="A122" s="14"/>
      <c r="B122" s="15"/>
      <c r="C122" s="15"/>
      <c r="D122" s="17"/>
      <c r="E122" s="18"/>
      <c r="F122" s="15"/>
      <c r="G122" s="15"/>
      <c r="H122" s="15"/>
      <c r="I122" s="15"/>
      <c r="J122" s="15"/>
      <c r="K122" s="15"/>
      <c r="L122" s="15"/>
      <c r="M122" s="1"/>
    </row>
    <row r="123" spans="1:13" s="8" customFormat="1" ht="68.25" customHeight="1">
      <c r="A123" s="14"/>
      <c r="B123" s="15"/>
      <c r="C123" s="15"/>
      <c r="D123" s="17"/>
      <c r="E123" s="18"/>
      <c r="F123" s="15"/>
      <c r="G123" s="15"/>
      <c r="H123" s="15"/>
      <c r="I123" s="15"/>
      <c r="J123" s="15"/>
      <c r="K123" s="15"/>
      <c r="L123" s="15"/>
      <c r="M123" s="1"/>
    </row>
    <row r="124" spans="1:13" s="8" customFormat="1" ht="68.25" customHeight="1">
      <c r="A124" s="14"/>
      <c r="B124" s="15"/>
      <c r="C124" s="15"/>
      <c r="D124" s="17"/>
      <c r="E124" s="18"/>
      <c r="F124" s="15"/>
      <c r="G124" s="15"/>
      <c r="H124" s="15"/>
      <c r="I124" s="15"/>
      <c r="J124" s="15"/>
      <c r="K124" s="15"/>
      <c r="L124" s="15"/>
      <c r="M124" s="1"/>
    </row>
    <row r="125" spans="1:13" s="8" customFormat="1" ht="68.25" customHeight="1">
      <c r="A125" s="14"/>
      <c r="B125" s="15"/>
      <c r="C125" s="15"/>
      <c r="D125" s="17"/>
      <c r="E125" s="18"/>
      <c r="F125" s="15"/>
      <c r="G125" s="15"/>
      <c r="H125" s="15"/>
      <c r="I125" s="15"/>
      <c r="J125" s="15"/>
      <c r="K125" s="15"/>
      <c r="L125" s="15"/>
      <c r="M125" s="1"/>
    </row>
    <row r="126" spans="1:13" s="8" customFormat="1" ht="68.25" customHeight="1">
      <c r="A126" s="14"/>
      <c r="B126" s="15"/>
      <c r="C126" s="15"/>
      <c r="D126" s="17"/>
      <c r="E126" s="18"/>
      <c r="F126" s="15"/>
      <c r="G126" s="15"/>
      <c r="H126" s="15"/>
      <c r="I126" s="15"/>
      <c r="J126" s="15"/>
      <c r="K126" s="15"/>
      <c r="L126" s="15"/>
      <c r="M126" s="1"/>
    </row>
    <row r="127" spans="1:13" s="8" customFormat="1" ht="68.25" customHeight="1">
      <c r="A127" s="14"/>
      <c r="B127" s="15"/>
      <c r="C127" s="15"/>
      <c r="D127" s="17"/>
      <c r="E127" s="18"/>
      <c r="F127" s="15"/>
      <c r="G127" s="15"/>
      <c r="H127" s="15"/>
      <c r="I127" s="15"/>
      <c r="J127" s="15"/>
      <c r="K127" s="15"/>
      <c r="L127" s="15"/>
      <c r="M127" s="1"/>
    </row>
    <row r="128" spans="1:13" s="2" customFormat="1" ht="68.25" customHeight="1">
      <c r="A128" s="14"/>
      <c r="B128" s="15"/>
      <c r="C128" s="15"/>
      <c r="D128" s="17"/>
      <c r="E128" s="18"/>
      <c r="F128" s="15"/>
      <c r="G128" s="15"/>
      <c r="H128" s="15"/>
      <c r="I128" s="15"/>
      <c r="J128" s="15"/>
      <c r="K128" s="15"/>
      <c r="L128" s="15"/>
      <c r="M128" s="1"/>
    </row>
  </sheetData>
  <sheetProtection/>
  <mergeCells count="23">
    <mergeCell ref="L44:L45"/>
    <mergeCell ref="B1:K1"/>
    <mergeCell ref="B3:C4"/>
    <mergeCell ref="I3:K4"/>
    <mergeCell ref="B5:K5"/>
    <mergeCell ref="B6:K6"/>
    <mergeCell ref="B14:B15"/>
    <mergeCell ref="A44:A45"/>
    <mergeCell ref="A41:A42"/>
    <mergeCell ref="A12:A13"/>
    <mergeCell ref="B12:B13"/>
    <mergeCell ref="A14:A15"/>
    <mergeCell ref="B44:B45"/>
    <mergeCell ref="A46:A47"/>
    <mergeCell ref="B46:B47"/>
    <mergeCell ref="B7:K7"/>
    <mergeCell ref="B38:L38"/>
    <mergeCell ref="B68:L68"/>
    <mergeCell ref="A66:L66"/>
    <mergeCell ref="L63:L65"/>
    <mergeCell ref="B41:B42"/>
    <mergeCell ref="L31:L33"/>
    <mergeCell ref="A34:L34"/>
  </mergeCells>
  <printOptions/>
  <pageMargins left="0.2" right="0" top="0.5" bottom="0" header="0.3"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132"/>
  <sheetViews>
    <sheetView zoomScalePageLayoutView="0" workbookViewId="0" topLeftCell="A96">
      <selection activeCell="B36" sqref="B36"/>
    </sheetView>
  </sheetViews>
  <sheetFormatPr defaultColWidth="11.421875" defaultRowHeight="68.25" customHeight="1"/>
  <cols>
    <col min="1" max="1" width="6.8515625" style="14" customWidth="1"/>
    <col min="2" max="2" width="23.140625" style="15" customWidth="1"/>
    <col min="3" max="3" width="13.00390625" style="15" customWidth="1"/>
    <col min="4" max="4" width="7.421875" style="17" customWidth="1"/>
    <col min="5" max="5" width="10.00390625" style="18" customWidth="1"/>
    <col min="6" max="6" width="9.7109375" style="15" customWidth="1"/>
    <col min="7" max="7" width="10.7109375" style="15" customWidth="1"/>
    <col min="8" max="9" width="9.28125" style="15" customWidth="1"/>
    <col min="10" max="10" width="12.00390625" style="15" customWidth="1"/>
    <col min="11" max="11" width="14.7109375" style="15" customWidth="1"/>
    <col min="12" max="12" width="13.28125" style="15" customWidth="1"/>
    <col min="13" max="13" width="11.421875" style="1" customWidth="1"/>
    <col min="14" max="14" width="12.421875" style="1" bestFit="1" customWidth="1"/>
    <col min="15" max="16384" width="11.421875" style="1" customWidth="1"/>
  </cols>
  <sheetData>
    <row r="1" spans="2:11" ht="65.25" customHeight="1">
      <c r="B1" s="82" t="s">
        <v>32</v>
      </c>
      <c r="C1" s="82"/>
      <c r="D1" s="82"/>
      <c r="E1" s="82"/>
      <c r="F1" s="82"/>
      <c r="G1" s="82"/>
      <c r="H1" s="82"/>
      <c r="I1" s="82"/>
      <c r="J1" s="82"/>
      <c r="K1" s="82"/>
    </row>
    <row r="2" spans="2:11" ht="16.5" customHeight="1" hidden="1">
      <c r="B2" s="82"/>
      <c r="C2" s="82"/>
      <c r="D2" s="82"/>
      <c r="E2" s="82"/>
      <c r="F2" s="82"/>
      <c r="G2" s="82"/>
      <c r="H2" s="82"/>
      <c r="I2" s="82"/>
      <c r="J2" s="82"/>
      <c r="K2" s="82"/>
    </row>
    <row r="3" ht="8.25" customHeight="1">
      <c r="B3" s="16"/>
    </row>
    <row r="4" spans="2:12" ht="17.25" customHeight="1">
      <c r="B4" s="83" t="s">
        <v>27</v>
      </c>
      <c r="C4" s="83"/>
      <c r="I4" s="84" t="s">
        <v>31</v>
      </c>
      <c r="J4" s="84"/>
      <c r="K4" s="84"/>
      <c r="L4" s="30"/>
    </row>
    <row r="5" spans="2:12" ht="12.75" customHeight="1">
      <c r="B5" s="83"/>
      <c r="C5" s="83"/>
      <c r="I5" s="84"/>
      <c r="J5" s="84"/>
      <c r="K5" s="84"/>
      <c r="L5" s="30"/>
    </row>
    <row r="6" spans="2:11" ht="68.25" customHeight="1" hidden="1">
      <c r="B6" s="85" t="s">
        <v>30</v>
      </c>
      <c r="C6" s="85"/>
      <c r="D6" s="85"/>
      <c r="E6" s="85"/>
      <c r="F6" s="85"/>
      <c r="G6" s="85"/>
      <c r="H6" s="85"/>
      <c r="I6" s="85"/>
      <c r="J6" s="85"/>
      <c r="K6" s="85"/>
    </row>
    <row r="7" spans="1:12" s="2" customFormat="1" ht="44.25" customHeight="1">
      <c r="A7" s="19"/>
      <c r="B7" s="86" t="s">
        <v>74</v>
      </c>
      <c r="C7" s="86"/>
      <c r="D7" s="86"/>
      <c r="E7" s="86"/>
      <c r="F7" s="86"/>
      <c r="G7" s="86"/>
      <c r="H7" s="86"/>
      <c r="I7" s="86"/>
      <c r="J7" s="86"/>
      <c r="K7" s="86"/>
      <c r="L7" s="20"/>
    </row>
    <row r="8" spans="1:17" s="2" customFormat="1" ht="21.75" customHeight="1">
      <c r="A8" s="19" t="s">
        <v>10</v>
      </c>
      <c r="B8" s="76" t="s">
        <v>28</v>
      </c>
      <c r="C8" s="76"/>
      <c r="D8" s="76"/>
      <c r="E8" s="76"/>
      <c r="F8" s="76"/>
      <c r="G8" s="76"/>
      <c r="H8" s="76"/>
      <c r="I8" s="76"/>
      <c r="J8" s="76"/>
      <c r="K8" s="76"/>
      <c r="L8" s="20"/>
      <c r="Q8" s="29"/>
    </row>
    <row r="9" spans="1:12" s="44" customFormat="1" ht="117" customHeight="1">
      <c r="A9" s="42" t="s">
        <v>0</v>
      </c>
      <c r="B9" s="43" t="s">
        <v>33</v>
      </c>
      <c r="C9" s="43" t="s">
        <v>13</v>
      </c>
      <c r="D9" s="43" t="s">
        <v>21</v>
      </c>
      <c r="E9" s="43" t="s">
        <v>36</v>
      </c>
      <c r="F9" s="43" t="s">
        <v>22</v>
      </c>
      <c r="G9" s="43" t="s">
        <v>23</v>
      </c>
      <c r="H9" s="43" t="s">
        <v>35</v>
      </c>
      <c r="I9" s="43" t="s">
        <v>37</v>
      </c>
      <c r="J9" s="43" t="s">
        <v>24</v>
      </c>
      <c r="K9" s="43" t="s">
        <v>38</v>
      </c>
      <c r="L9" s="43" t="s">
        <v>5</v>
      </c>
    </row>
    <row r="10" spans="1:14" s="44" customFormat="1" ht="23.25" customHeight="1">
      <c r="A10" s="32">
        <v>1</v>
      </c>
      <c r="B10" s="3" t="s">
        <v>2</v>
      </c>
      <c r="C10" s="4"/>
      <c r="D10" s="5"/>
      <c r="E10" s="51"/>
      <c r="F10" s="6"/>
      <c r="G10" s="6"/>
      <c r="H10" s="6"/>
      <c r="I10" s="6"/>
      <c r="J10" s="28"/>
      <c r="K10" s="28"/>
      <c r="L10" s="33"/>
      <c r="N10" s="52"/>
    </row>
    <row r="11" spans="1:14" s="44" customFormat="1" ht="73.5" customHeight="1">
      <c r="A11" s="53" t="s">
        <v>12</v>
      </c>
      <c r="B11" s="33" t="s">
        <v>66</v>
      </c>
      <c r="C11" s="4" t="s">
        <v>34</v>
      </c>
      <c r="D11" s="7">
        <v>1</v>
      </c>
      <c r="E11" s="41">
        <v>43750</v>
      </c>
      <c r="F11" s="6">
        <v>0</v>
      </c>
      <c r="G11" s="6">
        <v>1000</v>
      </c>
      <c r="H11" s="50">
        <v>1</v>
      </c>
      <c r="I11" s="41">
        <v>1200</v>
      </c>
      <c r="J11" s="28">
        <f>G11+F11+(D11*E11)</f>
        <v>44750</v>
      </c>
      <c r="K11" s="28">
        <f aca="true" t="shared" si="0" ref="K11:K16">J11*I11*H11</f>
        <v>53700000</v>
      </c>
      <c r="L11" s="33"/>
      <c r="N11" s="54"/>
    </row>
    <row r="12" spans="1:14" s="44" customFormat="1" ht="77.25" customHeight="1">
      <c r="A12" s="34" t="s">
        <v>64</v>
      </c>
      <c r="B12" s="33" t="s">
        <v>75</v>
      </c>
      <c r="C12" s="4" t="s">
        <v>76</v>
      </c>
      <c r="D12" s="7">
        <v>0</v>
      </c>
      <c r="E12" s="41">
        <v>43750</v>
      </c>
      <c r="F12" s="6">
        <v>0</v>
      </c>
      <c r="G12" s="6">
        <v>0</v>
      </c>
      <c r="H12" s="50">
        <v>1</v>
      </c>
      <c r="I12" s="41">
        <f>I11-330</f>
        <v>870</v>
      </c>
      <c r="J12" s="28">
        <f>G12+F12+(D12*E12)</f>
        <v>0</v>
      </c>
      <c r="K12" s="28">
        <f t="shared" si="0"/>
        <v>0</v>
      </c>
      <c r="L12" s="33"/>
      <c r="N12" s="52"/>
    </row>
    <row r="13" spans="1:14" s="44" customFormat="1" ht="83.25" customHeight="1">
      <c r="A13" s="53" t="s">
        <v>56</v>
      </c>
      <c r="B13" s="33" t="s">
        <v>77</v>
      </c>
      <c r="C13" s="4" t="s">
        <v>39</v>
      </c>
      <c r="D13" s="7">
        <v>0.5</v>
      </c>
      <c r="E13" s="41">
        <v>43750</v>
      </c>
      <c r="F13" s="6">
        <v>0</v>
      </c>
      <c r="G13" s="6">
        <v>200</v>
      </c>
      <c r="H13" s="50">
        <v>1</v>
      </c>
      <c r="I13" s="41">
        <v>130</v>
      </c>
      <c r="J13" s="28">
        <f>G13+F13+(D13*E13)</f>
        <v>22075</v>
      </c>
      <c r="K13" s="28">
        <f t="shared" si="0"/>
        <v>2869750</v>
      </c>
      <c r="L13" s="33" t="s">
        <v>40</v>
      </c>
      <c r="N13" s="52"/>
    </row>
    <row r="14" spans="1:14" s="44" customFormat="1" ht="36.75" customHeight="1">
      <c r="A14" s="73" t="s">
        <v>57</v>
      </c>
      <c r="B14" s="75" t="s">
        <v>67</v>
      </c>
      <c r="C14" s="4" t="s">
        <v>39</v>
      </c>
      <c r="D14" s="7">
        <v>0.5</v>
      </c>
      <c r="E14" s="41">
        <v>43750</v>
      </c>
      <c r="F14" s="6">
        <v>0</v>
      </c>
      <c r="G14" s="6">
        <v>200</v>
      </c>
      <c r="H14" s="50">
        <v>1</v>
      </c>
      <c r="I14" s="41">
        <v>1200</v>
      </c>
      <c r="J14" s="28">
        <f>G14+F14+(D14*E14)</f>
        <v>22075</v>
      </c>
      <c r="K14" s="28">
        <f t="shared" si="0"/>
        <v>26490000</v>
      </c>
      <c r="L14" s="33" t="s">
        <v>40</v>
      </c>
      <c r="N14" s="52"/>
    </row>
    <row r="15" spans="1:14" s="44" customFormat="1" ht="51.75" customHeight="1">
      <c r="A15" s="74"/>
      <c r="B15" s="75"/>
      <c r="C15" s="4" t="s">
        <v>41</v>
      </c>
      <c r="D15" s="7">
        <v>1</v>
      </c>
      <c r="E15" s="41">
        <v>43750</v>
      </c>
      <c r="F15" s="6">
        <v>0</v>
      </c>
      <c r="G15" s="6">
        <v>2000</v>
      </c>
      <c r="H15" s="50">
        <v>1</v>
      </c>
      <c r="I15" s="41">
        <v>1200</v>
      </c>
      <c r="J15" s="28">
        <f>G15+F15+(D15*E15)</f>
        <v>45750</v>
      </c>
      <c r="K15" s="28">
        <f t="shared" si="0"/>
        <v>54900000</v>
      </c>
      <c r="L15" s="33" t="s">
        <v>42</v>
      </c>
      <c r="N15" s="52"/>
    </row>
    <row r="16" spans="1:14" s="44" customFormat="1" ht="36.75" customHeight="1">
      <c r="A16" s="34" t="s">
        <v>58</v>
      </c>
      <c r="B16" s="33" t="s">
        <v>44</v>
      </c>
      <c r="C16" s="4" t="s">
        <v>45</v>
      </c>
      <c r="D16" s="7">
        <v>0.5</v>
      </c>
      <c r="E16" s="41">
        <v>43750</v>
      </c>
      <c r="F16" s="6">
        <v>0</v>
      </c>
      <c r="G16" s="6">
        <v>0</v>
      </c>
      <c r="H16" s="50">
        <v>1</v>
      </c>
      <c r="I16" s="41">
        <v>1200</v>
      </c>
      <c r="J16" s="28">
        <f aca="true" t="shared" si="1" ref="J16:J23">G16+F16+(D16*E16)</f>
        <v>21875</v>
      </c>
      <c r="K16" s="28">
        <f t="shared" si="0"/>
        <v>26250000</v>
      </c>
      <c r="L16" s="33"/>
      <c r="N16" s="52"/>
    </row>
    <row r="17" spans="1:14" s="44" customFormat="1" ht="33.75" customHeight="1">
      <c r="A17" s="32">
        <v>2</v>
      </c>
      <c r="B17" s="3" t="s">
        <v>7</v>
      </c>
      <c r="C17" s="4" t="s">
        <v>8</v>
      </c>
      <c r="D17" s="7">
        <v>2</v>
      </c>
      <c r="E17" s="41">
        <v>43750</v>
      </c>
      <c r="F17" s="6">
        <v>0</v>
      </c>
      <c r="G17" s="6">
        <v>0</v>
      </c>
      <c r="H17" s="50">
        <v>1</v>
      </c>
      <c r="I17" s="41">
        <v>1200</v>
      </c>
      <c r="J17" s="28">
        <f>G17+F17+(D17*E17)</f>
        <v>87500</v>
      </c>
      <c r="K17" s="28">
        <f aca="true" t="shared" si="2" ref="K17:K29">J17*I17*H17</f>
        <v>105000000</v>
      </c>
      <c r="L17" s="33"/>
      <c r="N17" s="52"/>
    </row>
    <row r="18" spans="1:14" s="44" customFormat="1" ht="33.75" customHeight="1">
      <c r="A18" s="35"/>
      <c r="B18" s="4"/>
      <c r="C18" s="4" t="s">
        <v>14</v>
      </c>
      <c r="D18" s="7">
        <v>1</v>
      </c>
      <c r="E18" s="41">
        <v>43750</v>
      </c>
      <c r="F18" s="6">
        <v>0</v>
      </c>
      <c r="G18" s="6">
        <v>20000</v>
      </c>
      <c r="H18" s="50">
        <v>1</v>
      </c>
      <c r="I18" s="41">
        <v>1200</v>
      </c>
      <c r="J18" s="28">
        <f>G18+F18+(D18*E18)</f>
        <v>63750</v>
      </c>
      <c r="K18" s="28">
        <f>J18*I18*H18+G18</f>
        <v>76520000</v>
      </c>
      <c r="L18" s="33"/>
      <c r="N18" s="52"/>
    </row>
    <row r="19" spans="1:14" s="44" customFormat="1" ht="33.75" customHeight="1">
      <c r="A19" s="35"/>
      <c r="B19" s="4"/>
      <c r="C19" s="4" t="s">
        <v>15</v>
      </c>
      <c r="D19" s="7">
        <v>1</v>
      </c>
      <c r="E19" s="41">
        <v>43750</v>
      </c>
      <c r="F19" s="6">
        <v>0</v>
      </c>
      <c r="G19" s="6">
        <v>20000</v>
      </c>
      <c r="H19" s="50">
        <v>1</v>
      </c>
      <c r="I19" s="41">
        <v>1200</v>
      </c>
      <c r="J19" s="28">
        <f>G19+F19+(D19*E19)</f>
        <v>63750</v>
      </c>
      <c r="K19" s="28">
        <f>J19*I19*H19+G19</f>
        <v>76520000</v>
      </c>
      <c r="L19" s="33"/>
      <c r="N19" s="52"/>
    </row>
    <row r="20" spans="1:14" s="44" customFormat="1" ht="39" customHeight="1">
      <c r="A20" s="32">
        <v>3</v>
      </c>
      <c r="B20" s="3" t="s">
        <v>16</v>
      </c>
      <c r="C20" s="4"/>
      <c r="D20" s="7">
        <v>0</v>
      </c>
      <c r="E20" s="41"/>
      <c r="F20" s="6">
        <v>0</v>
      </c>
      <c r="G20" s="6"/>
      <c r="H20" s="6">
        <v>0</v>
      </c>
      <c r="I20" s="6"/>
      <c r="J20" s="28">
        <f t="shared" si="1"/>
        <v>0</v>
      </c>
      <c r="K20" s="28">
        <f t="shared" si="2"/>
        <v>0</v>
      </c>
      <c r="L20" s="33"/>
      <c r="N20" s="52"/>
    </row>
    <row r="21" spans="1:12" s="44" customFormat="1" ht="36" customHeight="1">
      <c r="A21" s="34" t="s">
        <v>20</v>
      </c>
      <c r="B21" s="4" t="s">
        <v>3</v>
      </c>
      <c r="C21" s="4"/>
      <c r="D21" s="7">
        <v>0</v>
      </c>
      <c r="E21" s="41"/>
      <c r="F21" s="6">
        <v>0</v>
      </c>
      <c r="G21" s="41">
        <v>0</v>
      </c>
      <c r="H21" s="6">
        <v>0</v>
      </c>
      <c r="I21" s="56">
        <v>0</v>
      </c>
      <c r="J21" s="28">
        <f t="shared" si="1"/>
        <v>0</v>
      </c>
      <c r="K21" s="28">
        <f t="shared" si="2"/>
        <v>0</v>
      </c>
      <c r="L21" s="33"/>
    </row>
    <row r="22" spans="1:12" s="44" customFormat="1" ht="39" customHeight="1">
      <c r="A22" s="34" t="s">
        <v>19</v>
      </c>
      <c r="B22" s="4" t="s">
        <v>4</v>
      </c>
      <c r="C22" s="4" t="s">
        <v>46</v>
      </c>
      <c r="D22" s="7">
        <v>0</v>
      </c>
      <c r="E22" s="72">
        <v>0</v>
      </c>
      <c r="F22" s="6">
        <v>0</v>
      </c>
      <c r="G22" s="41">
        <v>190000</v>
      </c>
      <c r="H22" s="50">
        <v>1</v>
      </c>
      <c r="I22" s="41">
        <v>1200</v>
      </c>
      <c r="J22" s="28">
        <f>G22+F22+(D22*E22)</f>
        <v>190000</v>
      </c>
      <c r="K22" s="28">
        <f t="shared" si="2"/>
        <v>228000000</v>
      </c>
      <c r="L22" s="33"/>
    </row>
    <row r="23" spans="1:12" s="44" customFormat="1" ht="35.25" customHeight="1">
      <c r="A23" s="34" t="s">
        <v>18</v>
      </c>
      <c r="B23" s="4" t="s">
        <v>17</v>
      </c>
      <c r="C23" s="4"/>
      <c r="D23" s="7">
        <v>0</v>
      </c>
      <c r="E23" s="72">
        <v>0</v>
      </c>
      <c r="F23" s="6">
        <v>0</v>
      </c>
      <c r="G23" s="6">
        <v>0</v>
      </c>
      <c r="H23" s="6">
        <v>0</v>
      </c>
      <c r="I23" s="6">
        <v>0</v>
      </c>
      <c r="J23" s="28">
        <f t="shared" si="1"/>
        <v>0</v>
      </c>
      <c r="K23" s="28">
        <f>J23*I23*H23</f>
        <v>0</v>
      </c>
      <c r="L23" s="33"/>
    </row>
    <row r="24" spans="1:12" s="44" customFormat="1" ht="70.5" customHeight="1">
      <c r="A24" s="32">
        <v>4</v>
      </c>
      <c r="B24" s="4" t="s">
        <v>26</v>
      </c>
      <c r="C24" s="4"/>
      <c r="D24" s="7">
        <v>0</v>
      </c>
      <c r="E24" s="72">
        <v>0</v>
      </c>
      <c r="F24" s="6">
        <v>0</v>
      </c>
      <c r="G24" s="6">
        <v>0</v>
      </c>
      <c r="H24" s="6">
        <v>0</v>
      </c>
      <c r="I24" s="6">
        <v>0</v>
      </c>
      <c r="J24" s="28">
        <f aca="true" t="shared" si="3" ref="J24:J29">G24+F24+(D24*E24)</f>
        <v>0</v>
      </c>
      <c r="K24" s="28">
        <f t="shared" si="2"/>
        <v>0</v>
      </c>
      <c r="L24" s="33"/>
    </row>
    <row r="25" spans="1:12" s="44" customFormat="1" ht="39" customHeight="1">
      <c r="A25" s="32">
        <v>5</v>
      </c>
      <c r="B25" s="4" t="s">
        <v>25</v>
      </c>
      <c r="C25" s="4"/>
      <c r="D25" s="7">
        <v>0</v>
      </c>
      <c r="E25" s="41"/>
      <c r="F25" s="6">
        <v>0</v>
      </c>
      <c r="G25" s="6">
        <v>0</v>
      </c>
      <c r="H25" s="6">
        <v>0</v>
      </c>
      <c r="I25" s="6">
        <v>0</v>
      </c>
      <c r="J25" s="28">
        <f t="shared" si="3"/>
        <v>0</v>
      </c>
      <c r="K25" s="28">
        <f t="shared" si="2"/>
        <v>0</v>
      </c>
      <c r="L25" s="33"/>
    </row>
    <row r="26" spans="1:12" s="44" customFormat="1" ht="37.5" customHeight="1">
      <c r="A26" s="32">
        <v>6</v>
      </c>
      <c r="B26" s="3" t="s">
        <v>9</v>
      </c>
      <c r="C26" s="4" t="s">
        <v>8</v>
      </c>
      <c r="D26" s="7">
        <v>2</v>
      </c>
      <c r="E26" s="41">
        <v>43750</v>
      </c>
      <c r="F26" s="6">
        <v>0</v>
      </c>
      <c r="G26" s="6">
        <v>0</v>
      </c>
      <c r="H26" s="50">
        <v>1</v>
      </c>
      <c r="I26" s="41">
        <v>1200</v>
      </c>
      <c r="J26" s="28">
        <f t="shared" si="3"/>
        <v>87500</v>
      </c>
      <c r="K26" s="28">
        <f t="shared" si="2"/>
        <v>105000000</v>
      </c>
      <c r="L26" s="33"/>
    </row>
    <row r="27" spans="1:12" s="44" customFormat="1" ht="37.5" customHeight="1">
      <c r="A27" s="31"/>
      <c r="B27" s="4"/>
      <c r="C27" s="4" t="s">
        <v>14</v>
      </c>
      <c r="D27" s="7">
        <v>1</v>
      </c>
      <c r="E27" s="41">
        <v>43750</v>
      </c>
      <c r="F27" s="6">
        <v>0</v>
      </c>
      <c r="G27" s="6">
        <v>20000</v>
      </c>
      <c r="H27" s="50">
        <v>1</v>
      </c>
      <c r="I27" s="41">
        <v>1200</v>
      </c>
      <c r="J27" s="28">
        <f t="shared" si="3"/>
        <v>63750</v>
      </c>
      <c r="K27" s="28">
        <f>J27*I27*H27+G27</f>
        <v>76520000</v>
      </c>
      <c r="L27" s="33"/>
    </row>
    <row r="28" spans="1:12" s="44" customFormat="1" ht="40.5" customHeight="1">
      <c r="A28" s="31"/>
      <c r="B28" s="4"/>
      <c r="C28" s="4" t="s">
        <v>15</v>
      </c>
      <c r="D28" s="7">
        <v>0</v>
      </c>
      <c r="E28" s="41">
        <v>0</v>
      </c>
      <c r="F28" s="6">
        <v>0</v>
      </c>
      <c r="G28" s="6">
        <v>0</v>
      </c>
      <c r="H28" s="50">
        <v>1</v>
      </c>
      <c r="I28" s="41">
        <v>1200</v>
      </c>
      <c r="J28" s="28">
        <f t="shared" si="3"/>
        <v>0</v>
      </c>
      <c r="K28" s="28">
        <f t="shared" si="2"/>
        <v>0</v>
      </c>
      <c r="L28" s="33"/>
    </row>
    <row r="29" spans="1:12" s="44" customFormat="1" ht="39" customHeight="1">
      <c r="A29" s="36"/>
      <c r="B29" s="4"/>
      <c r="C29" s="4" t="s">
        <v>6</v>
      </c>
      <c r="D29" s="7">
        <v>0</v>
      </c>
      <c r="E29" s="41">
        <v>43750</v>
      </c>
      <c r="F29" s="6">
        <v>0</v>
      </c>
      <c r="G29" s="6">
        <v>0</v>
      </c>
      <c r="H29" s="6">
        <v>0</v>
      </c>
      <c r="I29" s="6">
        <v>0</v>
      </c>
      <c r="J29" s="28">
        <f t="shared" si="3"/>
        <v>0</v>
      </c>
      <c r="K29" s="28">
        <f t="shared" si="2"/>
        <v>0</v>
      </c>
      <c r="L29" s="33"/>
    </row>
    <row r="30" spans="1:12" s="44" customFormat="1" ht="57.75" customHeight="1">
      <c r="A30" s="34"/>
      <c r="B30" s="3" t="s">
        <v>1</v>
      </c>
      <c r="C30" s="4" t="s">
        <v>8</v>
      </c>
      <c r="D30" s="37"/>
      <c r="E30" s="38"/>
      <c r="F30" s="38">
        <f>SUM(F8:F24)</f>
        <v>0</v>
      </c>
      <c r="G30" s="38">
        <f>SUM(G8:G29)</f>
        <v>253400</v>
      </c>
      <c r="H30" s="39"/>
      <c r="I30" s="38"/>
      <c r="J30" s="40">
        <f>J11+J12+J13+J14+J15+J16+J17+J22+J26</f>
        <v>521525</v>
      </c>
      <c r="K30" s="40">
        <f>K11+K12+K13+K14+K15+K16+K17+K22+K26</f>
        <v>602209750</v>
      </c>
      <c r="L30" s="78" t="s">
        <v>48</v>
      </c>
    </row>
    <row r="31" spans="1:12" s="2" customFormat="1" ht="56.25" customHeight="1">
      <c r="A31" s="59"/>
      <c r="B31" s="60"/>
      <c r="C31" s="4" t="s">
        <v>14</v>
      </c>
      <c r="D31" s="60"/>
      <c r="E31" s="60"/>
      <c r="F31" s="60"/>
      <c r="G31" s="38">
        <f>G30</f>
        <v>253400</v>
      </c>
      <c r="H31" s="60"/>
      <c r="I31" s="60"/>
      <c r="J31" s="40">
        <f>J11+J12+J13+J14+J15+J16+J18+J22+J27</f>
        <v>474025</v>
      </c>
      <c r="K31" s="40">
        <f>K11+K12+K13+K14+K15+K16+K18+K22+K27</f>
        <v>545249750</v>
      </c>
      <c r="L31" s="78"/>
    </row>
    <row r="32" spans="1:12" s="2" customFormat="1" ht="45.75" customHeight="1">
      <c r="A32" s="62"/>
      <c r="B32" s="63"/>
      <c r="C32" s="4" t="s">
        <v>47</v>
      </c>
      <c r="D32" s="64"/>
      <c r="E32" s="65"/>
      <c r="F32" s="63"/>
      <c r="G32" s="38">
        <f>G31</f>
        <v>253400</v>
      </c>
      <c r="H32" s="63"/>
      <c r="I32" s="63"/>
      <c r="J32" s="61">
        <f>J31</f>
        <v>474025</v>
      </c>
      <c r="K32" s="61">
        <f>K31</f>
        <v>545249750</v>
      </c>
      <c r="L32" s="78"/>
    </row>
    <row r="33" spans="1:12" s="2" customFormat="1" ht="45.75" customHeight="1">
      <c r="A33" s="81" t="s">
        <v>70</v>
      </c>
      <c r="B33" s="81"/>
      <c r="C33" s="81"/>
      <c r="D33" s="81"/>
      <c r="E33" s="81"/>
      <c r="F33" s="81"/>
      <c r="G33" s="81"/>
      <c r="H33" s="81"/>
      <c r="I33" s="81"/>
      <c r="J33" s="81"/>
      <c r="K33" s="81"/>
      <c r="L33" s="81"/>
    </row>
    <row r="34" spans="1:12" s="2" customFormat="1" ht="35.25" customHeight="1">
      <c r="A34" s="9"/>
      <c r="B34" s="10"/>
      <c r="C34" s="10"/>
      <c r="D34" s="11"/>
      <c r="E34" s="12"/>
      <c r="F34" s="12"/>
      <c r="G34" s="12"/>
      <c r="H34" s="13"/>
      <c r="I34" s="12"/>
      <c r="J34" s="12"/>
      <c r="K34" s="12"/>
      <c r="L34" s="12"/>
    </row>
    <row r="35" spans="1:12" s="2" customFormat="1" ht="35.25" customHeight="1">
      <c r="A35" s="9"/>
      <c r="B35" s="10"/>
      <c r="C35" s="10"/>
      <c r="D35" s="11"/>
      <c r="E35" s="12"/>
      <c r="F35" s="12"/>
      <c r="G35" s="12"/>
      <c r="H35" s="13"/>
      <c r="I35" s="12"/>
      <c r="J35" s="12"/>
      <c r="K35" s="12"/>
      <c r="L35" s="12"/>
    </row>
    <row r="36" spans="1:12" s="2" customFormat="1" ht="46.5" customHeight="1">
      <c r="A36" s="9"/>
      <c r="B36" s="10"/>
      <c r="C36" s="10"/>
      <c r="D36" s="11"/>
      <c r="E36" s="12"/>
      <c r="F36" s="12"/>
      <c r="G36" s="12"/>
      <c r="H36" s="13"/>
      <c r="I36" s="12"/>
      <c r="J36" s="12"/>
      <c r="K36" s="12"/>
      <c r="L36" s="12"/>
    </row>
    <row r="37" spans="1:12" s="2" customFormat="1" ht="39.75" customHeight="1">
      <c r="A37" s="9"/>
      <c r="B37" s="10"/>
      <c r="C37" s="10"/>
      <c r="D37" s="11"/>
      <c r="E37" s="12"/>
      <c r="F37" s="12"/>
      <c r="G37" s="12"/>
      <c r="H37" s="13"/>
      <c r="I37" s="12"/>
      <c r="J37" s="12"/>
      <c r="K37" s="12"/>
      <c r="L37" s="12"/>
    </row>
    <row r="38" spans="1:12" s="2" customFormat="1" ht="98.25" customHeight="1">
      <c r="A38" s="9"/>
      <c r="B38" s="10"/>
      <c r="C38" s="10"/>
      <c r="D38" s="11"/>
      <c r="E38" s="12"/>
      <c r="F38" s="12"/>
      <c r="G38" s="12"/>
      <c r="H38" s="13"/>
      <c r="I38" s="12"/>
      <c r="J38" s="12"/>
      <c r="K38" s="12"/>
      <c r="L38" s="12"/>
    </row>
    <row r="39" spans="1:12" s="2" customFormat="1" ht="30.75" customHeight="1">
      <c r="A39" s="19" t="s">
        <v>11</v>
      </c>
      <c r="B39" s="76" t="s">
        <v>29</v>
      </c>
      <c r="C39" s="76"/>
      <c r="D39" s="76"/>
      <c r="E39" s="76"/>
      <c r="F39" s="76"/>
      <c r="G39" s="76"/>
      <c r="H39" s="76"/>
      <c r="I39" s="76"/>
      <c r="J39" s="76"/>
      <c r="K39" s="76"/>
      <c r="L39" s="76"/>
    </row>
    <row r="40" spans="1:12" s="44" customFormat="1" ht="126.75" customHeight="1">
      <c r="A40" s="42" t="s">
        <v>0</v>
      </c>
      <c r="B40" s="43" t="s">
        <v>33</v>
      </c>
      <c r="C40" s="43" t="s">
        <v>13</v>
      </c>
      <c r="D40" s="43" t="s">
        <v>21</v>
      </c>
      <c r="E40" s="43" t="s">
        <v>36</v>
      </c>
      <c r="F40" s="43" t="s">
        <v>22</v>
      </c>
      <c r="G40" s="43" t="s">
        <v>23</v>
      </c>
      <c r="H40" s="43" t="s">
        <v>35</v>
      </c>
      <c r="I40" s="43" t="s">
        <v>37</v>
      </c>
      <c r="J40" s="43" t="s">
        <v>24</v>
      </c>
      <c r="K40" s="43" t="s">
        <v>38</v>
      </c>
      <c r="L40" s="43" t="s">
        <v>5</v>
      </c>
    </row>
    <row r="41" spans="1:14" s="44" customFormat="1" ht="23.25" customHeight="1">
      <c r="A41" s="32">
        <v>1</v>
      </c>
      <c r="B41" s="3" t="s">
        <v>2</v>
      </c>
      <c r="C41" s="4"/>
      <c r="D41" s="5"/>
      <c r="E41" s="51"/>
      <c r="F41" s="6"/>
      <c r="G41" s="6"/>
      <c r="H41" s="6"/>
      <c r="I41" s="6"/>
      <c r="J41" s="28"/>
      <c r="K41" s="28"/>
      <c r="L41" s="33"/>
      <c r="N41" s="52"/>
    </row>
    <row r="42" spans="1:14" s="44" customFormat="1" ht="97.5" customHeight="1">
      <c r="A42" s="73" t="s">
        <v>12</v>
      </c>
      <c r="B42" s="79" t="s">
        <v>71</v>
      </c>
      <c r="C42" s="4" t="s">
        <v>34</v>
      </c>
      <c r="D42" s="7">
        <v>1</v>
      </c>
      <c r="E42" s="41">
        <v>43750</v>
      </c>
      <c r="F42" s="6">
        <v>0</v>
      </c>
      <c r="G42" s="6">
        <v>1000</v>
      </c>
      <c r="H42" s="50">
        <v>1</v>
      </c>
      <c r="I42" s="41">
        <v>1200</v>
      </c>
      <c r="J42" s="28">
        <f aca="true" t="shared" si="4" ref="J42:J47">G42+F42+(D42*E42)</f>
        <v>44750</v>
      </c>
      <c r="K42" s="28">
        <f>J42*I42*H42</f>
        <v>53700000</v>
      </c>
      <c r="L42" s="33" t="s">
        <v>51</v>
      </c>
      <c r="N42" s="54"/>
    </row>
    <row r="43" spans="1:14" s="44" customFormat="1" ht="46.5" customHeight="1">
      <c r="A43" s="74"/>
      <c r="B43" s="80"/>
      <c r="C43" s="4" t="s">
        <v>49</v>
      </c>
      <c r="D43" s="7">
        <v>1</v>
      </c>
      <c r="E43" s="41">
        <v>43750</v>
      </c>
      <c r="F43" s="6">
        <v>0</v>
      </c>
      <c r="G43" s="41">
        <v>0</v>
      </c>
      <c r="H43" s="50">
        <v>1</v>
      </c>
      <c r="I43" s="41">
        <v>1200</v>
      </c>
      <c r="J43" s="28">
        <f t="shared" si="4"/>
        <v>43750</v>
      </c>
      <c r="K43" s="28">
        <f aca="true" t="shared" si="5" ref="K43:K53">J43*I43*H43</f>
        <v>52500000</v>
      </c>
      <c r="L43" s="33" t="s">
        <v>50</v>
      </c>
      <c r="N43" s="52"/>
    </row>
    <row r="44" spans="1:14" s="44" customFormat="1" ht="90" customHeight="1">
      <c r="A44" s="53" t="s">
        <v>64</v>
      </c>
      <c r="B44" s="33" t="s">
        <v>75</v>
      </c>
      <c r="C44" s="4" t="s">
        <v>76</v>
      </c>
      <c r="D44" s="7">
        <v>0</v>
      </c>
      <c r="E44" s="41">
        <v>43750</v>
      </c>
      <c r="F44" s="6">
        <v>0</v>
      </c>
      <c r="G44" s="6">
        <v>0</v>
      </c>
      <c r="H44" s="50">
        <v>1</v>
      </c>
      <c r="I44" s="41">
        <f>I43-330</f>
        <v>870</v>
      </c>
      <c r="J44" s="28">
        <f t="shared" si="4"/>
        <v>0</v>
      </c>
      <c r="K44" s="28">
        <f>J44*I44*H44</f>
        <v>0</v>
      </c>
      <c r="L44" s="33"/>
      <c r="N44" s="52"/>
    </row>
    <row r="45" spans="1:14" s="44" customFormat="1" ht="47.25" customHeight="1">
      <c r="A45" s="73" t="s">
        <v>56</v>
      </c>
      <c r="B45" s="79" t="s">
        <v>77</v>
      </c>
      <c r="C45" s="4" t="s">
        <v>39</v>
      </c>
      <c r="D45" s="7">
        <v>0.5</v>
      </c>
      <c r="E45" s="41">
        <v>43750</v>
      </c>
      <c r="F45" s="6">
        <v>0</v>
      </c>
      <c r="G45" s="6">
        <v>200</v>
      </c>
      <c r="H45" s="50">
        <v>1</v>
      </c>
      <c r="I45" s="41">
        <v>130</v>
      </c>
      <c r="J45" s="28">
        <f t="shared" si="4"/>
        <v>22075</v>
      </c>
      <c r="K45" s="28">
        <f>J45*I45*H45</f>
        <v>2869750</v>
      </c>
      <c r="L45" s="33" t="s">
        <v>40</v>
      </c>
      <c r="N45" s="52"/>
    </row>
    <row r="46" spans="1:14" s="44" customFormat="1" ht="53.25" customHeight="1">
      <c r="A46" s="74"/>
      <c r="B46" s="80"/>
      <c r="C46" s="4" t="s">
        <v>45</v>
      </c>
      <c r="D46" s="7">
        <v>0.5</v>
      </c>
      <c r="E46" s="41">
        <v>43750</v>
      </c>
      <c r="F46" s="6">
        <v>0</v>
      </c>
      <c r="G46" s="6">
        <v>0</v>
      </c>
      <c r="H46" s="50">
        <v>1</v>
      </c>
      <c r="I46" s="41">
        <v>130</v>
      </c>
      <c r="J46" s="28">
        <f t="shared" si="4"/>
        <v>21875</v>
      </c>
      <c r="K46" s="28">
        <f>J46*I46*H46</f>
        <v>2843750</v>
      </c>
      <c r="L46" s="33" t="s">
        <v>78</v>
      </c>
      <c r="N46" s="52"/>
    </row>
    <row r="47" spans="1:14" s="44" customFormat="1" ht="36.75" customHeight="1">
      <c r="A47" s="34" t="s">
        <v>57</v>
      </c>
      <c r="B47" s="33" t="s">
        <v>44</v>
      </c>
      <c r="C47" s="4" t="s">
        <v>45</v>
      </c>
      <c r="D47" s="7">
        <v>0.5</v>
      </c>
      <c r="E47" s="41">
        <v>43750</v>
      </c>
      <c r="F47" s="6">
        <v>0</v>
      </c>
      <c r="G47" s="6">
        <v>0</v>
      </c>
      <c r="H47" s="50">
        <v>1</v>
      </c>
      <c r="I47" s="41">
        <v>1200</v>
      </c>
      <c r="J47" s="28">
        <f t="shared" si="4"/>
        <v>21875</v>
      </c>
      <c r="K47" s="28">
        <f t="shared" si="5"/>
        <v>26250000</v>
      </c>
      <c r="L47" s="33"/>
      <c r="N47" s="52"/>
    </row>
    <row r="48" spans="1:14" s="44" customFormat="1" ht="30.75" customHeight="1">
      <c r="A48" s="32">
        <v>2</v>
      </c>
      <c r="B48" s="3" t="s">
        <v>7</v>
      </c>
      <c r="C48" s="4" t="s">
        <v>8</v>
      </c>
      <c r="D48" s="7">
        <v>2</v>
      </c>
      <c r="E48" s="41">
        <v>43750</v>
      </c>
      <c r="F48" s="6">
        <v>0</v>
      </c>
      <c r="G48" s="6">
        <v>0</v>
      </c>
      <c r="H48" s="50">
        <v>1</v>
      </c>
      <c r="I48" s="41">
        <v>1200</v>
      </c>
      <c r="J48" s="28">
        <f aca="true" t="shared" si="6" ref="J48:J56">G48+F48+(D48*E48)</f>
        <v>87500</v>
      </c>
      <c r="K48" s="28">
        <f t="shared" si="5"/>
        <v>105000000</v>
      </c>
      <c r="L48" s="33"/>
      <c r="N48" s="52"/>
    </row>
    <row r="49" spans="1:14" s="44" customFormat="1" ht="25.5" customHeight="1">
      <c r="A49" s="35"/>
      <c r="B49" s="4"/>
      <c r="C49" s="4" t="s">
        <v>14</v>
      </c>
      <c r="D49" s="7">
        <v>1</v>
      </c>
      <c r="E49" s="41">
        <v>43750</v>
      </c>
      <c r="F49" s="6">
        <v>0</v>
      </c>
      <c r="G49" s="6">
        <v>20000</v>
      </c>
      <c r="H49" s="50">
        <v>1</v>
      </c>
      <c r="I49" s="41">
        <v>1200</v>
      </c>
      <c r="J49" s="28">
        <f>G49+F49+(D49*E49)</f>
        <v>63750</v>
      </c>
      <c r="K49" s="28">
        <f>J49*I49*H49+G49</f>
        <v>76520000</v>
      </c>
      <c r="L49" s="33"/>
      <c r="N49" s="52"/>
    </row>
    <row r="50" spans="1:14" s="44" customFormat="1" ht="25.5" customHeight="1">
      <c r="A50" s="35"/>
      <c r="B50" s="4"/>
      <c r="C50" s="4" t="s">
        <v>15</v>
      </c>
      <c r="D50" s="7">
        <v>1</v>
      </c>
      <c r="E50" s="41">
        <v>43750</v>
      </c>
      <c r="F50" s="6">
        <v>0</v>
      </c>
      <c r="G50" s="6">
        <v>20000</v>
      </c>
      <c r="H50" s="50">
        <v>1</v>
      </c>
      <c r="I50" s="41">
        <v>1200</v>
      </c>
      <c r="J50" s="28">
        <f>G50+F50+(D50*E50)</f>
        <v>63750</v>
      </c>
      <c r="K50" s="28">
        <f>J50*I50*H50+G50</f>
        <v>76520000</v>
      </c>
      <c r="L50" s="33"/>
      <c r="N50" s="52"/>
    </row>
    <row r="51" spans="1:14" s="44" customFormat="1" ht="32.25" customHeight="1">
      <c r="A51" s="32">
        <v>3</v>
      </c>
      <c r="B51" s="3" t="s">
        <v>16</v>
      </c>
      <c r="C51" s="4"/>
      <c r="D51" s="7">
        <v>0</v>
      </c>
      <c r="E51" s="41"/>
      <c r="F51" s="6">
        <v>0</v>
      </c>
      <c r="G51" s="6"/>
      <c r="H51" s="6">
        <v>0</v>
      </c>
      <c r="I51" s="6"/>
      <c r="J51" s="28">
        <f t="shared" si="6"/>
        <v>0</v>
      </c>
      <c r="K51" s="28">
        <f t="shared" si="5"/>
        <v>0</v>
      </c>
      <c r="L51" s="33"/>
      <c r="N51" s="52"/>
    </row>
    <row r="52" spans="1:12" s="44" customFormat="1" ht="25.5" customHeight="1">
      <c r="A52" s="34" t="s">
        <v>20</v>
      </c>
      <c r="B52" s="4" t="s">
        <v>3</v>
      </c>
      <c r="C52" s="4"/>
      <c r="D52" s="7">
        <v>0</v>
      </c>
      <c r="E52" s="41"/>
      <c r="F52" s="6">
        <v>0</v>
      </c>
      <c r="G52" s="41">
        <v>0</v>
      </c>
      <c r="H52" s="6">
        <v>0</v>
      </c>
      <c r="I52" s="56">
        <v>0</v>
      </c>
      <c r="J52" s="28">
        <f t="shared" si="6"/>
        <v>0</v>
      </c>
      <c r="K52" s="28">
        <f t="shared" si="5"/>
        <v>0</v>
      </c>
      <c r="L52" s="33"/>
    </row>
    <row r="53" spans="1:12" s="44" customFormat="1" ht="29.25" customHeight="1">
      <c r="A53" s="34" t="s">
        <v>19</v>
      </c>
      <c r="B53" s="4" t="s">
        <v>4</v>
      </c>
      <c r="C53" s="4" t="s">
        <v>46</v>
      </c>
      <c r="D53" s="7">
        <v>0</v>
      </c>
      <c r="E53" s="56">
        <v>0</v>
      </c>
      <c r="F53" s="6">
        <v>0</v>
      </c>
      <c r="G53" s="41">
        <v>190000</v>
      </c>
      <c r="H53" s="50">
        <v>1</v>
      </c>
      <c r="I53" s="41">
        <v>1200</v>
      </c>
      <c r="J53" s="28">
        <f t="shared" si="6"/>
        <v>190000</v>
      </c>
      <c r="K53" s="28">
        <f t="shared" si="5"/>
        <v>228000000</v>
      </c>
      <c r="L53" s="33"/>
    </row>
    <row r="54" spans="1:12" s="44" customFormat="1" ht="28.5" customHeight="1">
      <c r="A54" s="34" t="s">
        <v>18</v>
      </c>
      <c r="B54" s="4" t="s">
        <v>17</v>
      </c>
      <c r="C54" s="4"/>
      <c r="D54" s="7">
        <v>0</v>
      </c>
      <c r="E54" s="56">
        <v>0</v>
      </c>
      <c r="F54" s="6">
        <v>0</v>
      </c>
      <c r="G54" s="6">
        <v>0</v>
      </c>
      <c r="H54" s="6">
        <v>0</v>
      </c>
      <c r="I54" s="6">
        <v>0</v>
      </c>
      <c r="J54" s="28">
        <f t="shared" si="6"/>
        <v>0</v>
      </c>
      <c r="K54" s="28">
        <f>J54*I54*H54</f>
        <v>0</v>
      </c>
      <c r="L54" s="33"/>
    </row>
    <row r="55" spans="1:12" s="44" customFormat="1" ht="69" customHeight="1">
      <c r="A55" s="32">
        <v>4</v>
      </c>
      <c r="B55" s="4" t="s">
        <v>26</v>
      </c>
      <c r="C55" s="4"/>
      <c r="D55" s="7">
        <v>0</v>
      </c>
      <c r="E55" s="56">
        <v>0</v>
      </c>
      <c r="F55" s="6">
        <v>0</v>
      </c>
      <c r="G55" s="6">
        <v>0</v>
      </c>
      <c r="H55" s="6">
        <v>0</v>
      </c>
      <c r="I55" s="6">
        <v>0</v>
      </c>
      <c r="J55" s="28">
        <f t="shared" si="6"/>
        <v>0</v>
      </c>
      <c r="K55" s="28">
        <f aca="true" t="shared" si="7" ref="K55:K60">J55*I55*H55</f>
        <v>0</v>
      </c>
      <c r="L55" s="33"/>
    </row>
    <row r="56" spans="1:12" s="44" customFormat="1" ht="30.75" customHeight="1">
      <c r="A56" s="32">
        <v>5</v>
      </c>
      <c r="B56" s="4" t="s">
        <v>25</v>
      </c>
      <c r="C56" s="4"/>
      <c r="D56" s="7">
        <v>0</v>
      </c>
      <c r="E56" s="41"/>
      <c r="F56" s="6">
        <v>0</v>
      </c>
      <c r="G56" s="6">
        <v>0</v>
      </c>
      <c r="H56" s="6">
        <v>0</v>
      </c>
      <c r="I56" s="6">
        <v>0</v>
      </c>
      <c r="J56" s="28">
        <f t="shared" si="6"/>
        <v>0</v>
      </c>
      <c r="K56" s="28">
        <f t="shared" si="7"/>
        <v>0</v>
      </c>
      <c r="L56" s="33"/>
    </row>
    <row r="57" spans="1:12" s="44" customFormat="1" ht="30" customHeight="1">
      <c r="A57" s="32">
        <v>6</v>
      </c>
      <c r="B57" s="3" t="s">
        <v>9</v>
      </c>
      <c r="C57" s="4" t="s">
        <v>8</v>
      </c>
      <c r="D57" s="7">
        <v>2</v>
      </c>
      <c r="E57" s="41">
        <v>43750</v>
      </c>
      <c r="F57" s="6">
        <v>0</v>
      </c>
      <c r="G57" s="6">
        <v>0</v>
      </c>
      <c r="H57" s="50">
        <v>1</v>
      </c>
      <c r="I57" s="41">
        <v>1200</v>
      </c>
      <c r="J57" s="28">
        <f>G57+F57+(D57*E57)</f>
        <v>87500</v>
      </c>
      <c r="K57" s="28">
        <f t="shared" si="7"/>
        <v>105000000</v>
      </c>
      <c r="L57" s="33"/>
    </row>
    <row r="58" spans="1:12" s="44" customFormat="1" ht="27.75" customHeight="1">
      <c r="A58" s="31"/>
      <c r="B58" s="4"/>
      <c r="C58" s="4" t="s">
        <v>14</v>
      </c>
      <c r="D58" s="7">
        <v>1</v>
      </c>
      <c r="E58" s="41">
        <v>43750</v>
      </c>
      <c r="F58" s="6">
        <v>0</v>
      </c>
      <c r="G58" s="6">
        <v>20000</v>
      </c>
      <c r="H58" s="50">
        <v>1</v>
      </c>
      <c r="I58" s="41">
        <v>1200</v>
      </c>
      <c r="J58" s="28">
        <f>G58+F58+(D58*E58)</f>
        <v>63750</v>
      </c>
      <c r="K58" s="28">
        <f>J58*I58*H58+G58</f>
        <v>76520000</v>
      </c>
      <c r="L58" s="33"/>
    </row>
    <row r="59" spans="1:12" s="44" customFormat="1" ht="23.25" customHeight="1">
      <c r="A59" s="31"/>
      <c r="B59" s="4"/>
      <c r="C59" s="4" t="s">
        <v>15</v>
      </c>
      <c r="D59" s="7">
        <v>0</v>
      </c>
      <c r="E59" s="41">
        <v>43750</v>
      </c>
      <c r="F59" s="6">
        <v>0</v>
      </c>
      <c r="G59" s="6">
        <v>0</v>
      </c>
      <c r="H59" s="50"/>
      <c r="I59" s="6">
        <v>0</v>
      </c>
      <c r="J59" s="28">
        <f>G59+F59+(D59*E59)</f>
        <v>0</v>
      </c>
      <c r="K59" s="28">
        <f t="shared" si="7"/>
        <v>0</v>
      </c>
      <c r="L59" s="33"/>
    </row>
    <row r="60" spans="1:12" s="44" customFormat="1" ht="24" customHeight="1">
      <c r="A60" s="36"/>
      <c r="B60" s="4"/>
      <c r="C60" s="4" t="s">
        <v>6</v>
      </c>
      <c r="D60" s="7">
        <v>0</v>
      </c>
      <c r="E60" s="41">
        <v>43750</v>
      </c>
      <c r="F60" s="6">
        <v>0</v>
      </c>
      <c r="G60" s="6">
        <v>0</v>
      </c>
      <c r="H60" s="6">
        <v>0</v>
      </c>
      <c r="I60" s="6">
        <v>0</v>
      </c>
      <c r="J60" s="28">
        <f>G60+F60+(D60*E60)</f>
        <v>0</v>
      </c>
      <c r="K60" s="28">
        <f t="shared" si="7"/>
        <v>0</v>
      </c>
      <c r="L60" s="33"/>
    </row>
    <row r="61" spans="1:12" s="44" customFormat="1" ht="30.75" customHeight="1">
      <c r="A61" s="34"/>
      <c r="B61" s="3" t="s">
        <v>1</v>
      </c>
      <c r="C61" s="4" t="s">
        <v>8</v>
      </c>
      <c r="D61" s="37"/>
      <c r="E61" s="38"/>
      <c r="F61" s="38">
        <f>SUM(F41:F55)</f>
        <v>0</v>
      </c>
      <c r="G61" s="38">
        <f>SUM(G41:G60)</f>
        <v>251200</v>
      </c>
      <c r="H61" s="39"/>
      <c r="I61" s="38"/>
      <c r="J61" s="40">
        <f>J42+J44+J45+J47+J48+J53+J57</f>
        <v>453700</v>
      </c>
      <c r="K61" s="40">
        <f>K42+K44+K45+K47+K48+K53+K57</f>
        <v>520819750</v>
      </c>
      <c r="L61" s="78" t="s">
        <v>48</v>
      </c>
    </row>
    <row r="62" spans="1:12" s="2" customFormat="1" ht="30.75" customHeight="1">
      <c r="A62" s="59"/>
      <c r="B62" s="60"/>
      <c r="C62" s="4" t="s">
        <v>14</v>
      </c>
      <c r="D62" s="60"/>
      <c r="E62" s="60"/>
      <c r="F62" s="60"/>
      <c r="G62" s="38">
        <f>G42+G45+G49+G53+G58</f>
        <v>231200</v>
      </c>
      <c r="H62" s="60"/>
      <c r="I62" s="60"/>
      <c r="J62" s="61">
        <f>J42+J45+J44+J47+J49+J53+J58</f>
        <v>406200</v>
      </c>
      <c r="K62" s="61">
        <f>K42+K45+K44+K47+K49+K53+K58</f>
        <v>463859750</v>
      </c>
      <c r="L62" s="78"/>
    </row>
    <row r="63" spans="1:12" s="2" customFormat="1" ht="35.25" customHeight="1">
      <c r="A63" s="62"/>
      <c r="B63" s="63"/>
      <c r="C63" s="4" t="s">
        <v>47</v>
      </c>
      <c r="D63" s="64"/>
      <c r="E63" s="65"/>
      <c r="F63" s="63"/>
      <c r="G63" s="61">
        <f>G62-20000</f>
        <v>211200</v>
      </c>
      <c r="H63" s="63"/>
      <c r="I63" s="63"/>
      <c r="J63" s="61">
        <f>J43+J44+J46+J47+J50+J58</f>
        <v>215000</v>
      </c>
      <c r="K63" s="61">
        <f>K43+K44+K46+K47+K50+K58+K53</f>
        <v>462633750</v>
      </c>
      <c r="L63" s="78"/>
    </row>
    <row r="64" spans="1:12" s="2" customFormat="1" ht="45.75" customHeight="1">
      <c r="A64" s="77" t="s">
        <v>52</v>
      </c>
      <c r="B64" s="77"/>
      <c r="C64" s="77"/>
      <c r="D64" s="77"/>
      <c r="E64" s="77"/>
      <c r="F64" s="77"/>
      <c r="G64" s="77"/>
      <c r="H64" s="77"/>
      <c r="I64" s="77"/>
      <c r="J64" s="77"/>
      <c r="K64" s="77"/>
      <c r="L64" s="77"/>
    </row>
    <row r="65" spans="1:12" s="2" customFormat="1" ht="16.5" customHeight="1">
      <c r="A65" s="58"/>
      <c r="B65" s="58"/>
      <c r="C65" s="58"/>
      <c r="D65" s="58"/>
      <c r="E65" s="58"/>
      <c r="F65" s="58"/>
      <c r="G65" s="58"/>
      <c r="H65" s="58"/>
      <c r="I65" s="58"/>
      <c r="J65" s="58"/>
      <c r="K65" s="58"/>
      <c r="L65" s="58"/>
    </row>
    <row r="66" spans="1:12" s="2" customFormat="1" ht="0.75" customHeight="1">
      <c r="A66" s="58"/>
      <c r="B66" s="58"/>
      <c r="C66" s="58"/>
      <c r="D66" s="58"/>
      <c r="E66" s="58"/>
      <c r="F66" s="58"/>
      <c r="G66" s="58"/>
      <c r="H66" s="58"/>
      <c r="I66" s="58"/>
      <c r="J66" s="58"/>
      <c r="K66" s="58"/>
      <c r="L66" s="58"/>
    </row>
    <row r="67" spans="1:12" s="2" customFormat="1" ht="45.75" customHeight="1" hidden="1">
      <c r="A67" s="58"/>
      <c r="B67" s="58"/>
      <c r="C67" s="58"/>
      <c r="D67" s="58"/>
      <c r="E67" s="58"/>
      <c r="F67" s="58"/>
      <c r="G67" s="58"/>
      <c r="H67" s="58"/>
      <c r="I67" s="58"/>
      <c r="J67" s="58"/>
      <c r="K67" s="58"/>
      <c r="L67" s="58"/>
    </row>
    <row r="68" spans="1:12" s="2" customFormat="1" ht="45.75" customHeight="1" hidden="1">
      <c r="A68" s="58"/>
      <c r="B68" s="58"/>
      <c r="C68" s="58"/>
      <c r="D68" s="58"/>
      <c r="E68" s="58"/>
      <c r="F68" s="58"/>
      <c r="G68" s="58"/>
      <c r="H68" s="58"/>
      <c r="I68" s="58"/>
      <c r="J68" s="58"/>
      <c r="K68" s="58"/>
      <c r="L68" s="58"/>
    </row>
    <row r="69" spans="1:12" s="2" customFormat="1" ht="45.75" customHeight="1" hidden="1">
      <c r="A69" s="58"/>
      <c r="B69" s="58"/>
      <c r="C69" s="58"/>
      <c r="D69" s="58"/>
      <c r="E69" s="58"/>
      <c r="F69" s="58"/>
      <c r="G69" s="58"/>
      <c r="H69" s="58"/>
      <c r="I69" s="58"/>
      <c r="J69" s="58"/>
      <c r="K69" s="58"/>
      <c r="L69" s="58"/>
    </row>
    <row r="70" spans="1:12" s="2" customFormat="1" ht="45.75" customHeight="1" hidden="1">
      <c r="A70" s="58"/>
      <c r="B70" s="58"/>
      <c r="C70" s="58"/>
      <c r="D70" s="58"/>
      <c r="E70" s="58"/>
      <c r="F70" s="58"/>
      <c r="G70" s="58"/>
      <c r="H70" s="58"/>
      <c r="I70" s="58"/>
      <c r="J70" s="58"/>
      <c r="K70" s="58"/>
      <c r="L70" s="58"/>
    </row>
    <row r="71" spans="1:12" s="2" customFormat="1" ht="125.25" customHeight="1" hidden="1">
      <c r="A71" s="58"/>
      <c r="B71" s="58"/>
      <c r="C71" s="58"/>
      <c r="D71" s="58"/>
      <c r="E71" s="58"/>
      <c r="F71" s="58"/>
      <c r="G71" s="58"/>
      <c r="H71" s="58"/>
      <c r="I71" s="58"/>
      <c r="J71" s="58"/>
      <c r="K71" s="58"/>
      <c r="L71" s="58"/>
    </row>
    <row r="72" spans="1:12" s="2" customFormat="1" ht="28.5" customHeight="1">
      <c r="A72" s="19" t="s">
        <v>53</v>
      </c>
      <c r="B72" s="76" t="s">
        <v>54</v>
      </c>
      <c r="C72" s="76"/>
      <c r="D72" s="76"/>
      <c r="E72" s="76"/>
      <c r="F72" s="76"/>
      <c r="G72" s="76"/>
      <c r="H72" s="76"/>
      <c r="I72" s="76"/>
      <c r="J72" s="76"/>
      <c r="K72" s="76"/>
      <c r="L72" s="76"/>
    </row>
    <row r="73" spans="1:12" s="2" customFormat="1" ht="24" customHeight="1">
      <c r="A73" s="19">
        <v>1</v>
      </c>
      <c r="B73" s="49" t="s">
        <v>55</v>
      </c>
      <c r="C73" s="49"/>
      <c r="D73" s="49"/>
      <c r="E73" s="49"/>
      <c r="F73" s="49"/>
      <c r="G73" s="49"/>
      <c r="H73" s="49"/>
      <c r="I73" s="49"/>
      <c r="J73" s="49"/>
      <c r="K73" s="49"/>
      <c r="L73" s="49"/>
    </row>
    <row r="74" spans="1:12" s="2" customFormat="1" ht="68.25" customHeight="1">
      <c r="A74" s="23"/>
      <c r="B74" s="23"/>
      <c r="C74" s="23"/>
      <c r="D74" s="23"/>
      <c r="E74" s="23"/>
      <c r="F74" s="23"/>
      <c r="G74" s="23"/>
      <c r="H74" s="23"/>
      <c r="I74" s="23"/>
      <c r="J74" s="23"/>
      <c r="K74" s="23"/>
      <c r="L74" s="23"/>
    </row>
    <row r="75" spans="1:12" s="2" customFormat="1" ht="68.25" customHeight="1">
      <c r="A75" s="23"/>
      <c r="B75" s="23"/>
      <c r="C75" s="23"/>
      <c r="D75" s="23"/>
      <c r="E75" s="23"/>
      <c r="F75" s="23"/>
      <c r="G75" s="23"/>
      <c r="H75" s="23"/>
      <c r="I75" s="23"/>
      <c r="J75" s="23"/>
      <c r="K75" s="23"/>
      <c r="L75" s="23"/>
    </row>
    <row r="76" spans="1:12" s="2" customFormat="1" ht="9.75" customHeight="1">
      <c r="A76" s="23"/>
      <c r="B76" s="23"/>
      <c r="C76" s="23"/>
      <c r="D76" s="23"/>
      <c r="E76" s="23"/>
      <c r="F76" s="23"/>
      <c r="G76" s="23"/>
      <c r="H76" s="23"/>
      <c r="I76" s="23"/>
      <c r="J76" s="23"/>
      <c r="K76" s="23"/>
      <c r="L76" s="23"/>
    </row>
    <row r="77" spans="1:12" s="2" customFormat="1" ht="13.5" customHeight="1">
      <c r="A77" s="23"/>
      <c r="B77" s="23"/>
      <c r="C77" s="23"/>
      <c r="D77" s="23"/>
      <c r="E77" s="23"/>
      <c r="F77" s="23"/>
      <c r="G77" s="23"/>
      <c r="H77" s="23"/>
      <c r="I77" s="23"/>
      <c r="J77" s="23"/>
      <c r="K77" s="23"/>
      <c r="L77" s="23"/>
    </row>
    <row r="78" spans="1:12" s="2" customFormat="1" ht="30.75" customHeight="1">
      <c r="A78" s="23"/>
      <c r="B78" s="23"/>
      <c r="C78" s="23"/>
      <c r="D78" s="23"/>
      <c r="E78" s="23"/>
      <c r="F78" s="23"/>
      <c r="G78" s="23"/>
      <c r="H78" s="23"/>
      <c r="I78" s="23"/>
      <c r="J78" s="23"/>
      <c r="K78" s="23"/>
      <c r="L78" s="23"/>
    </row>
    <row r="79" spans="1:12" s="2" customFormat="1" ht="39.75" customHeight="1">
      <c r="A79" s="23"/>
      <c r="B79" s="23"/>
      <c r="C79" s="23"/>
      <c r="D79" s="23"/>
      <c r="E79" s="23"/>
      <c r="F79" s="23"/>
      <c r="G79" s="23"/>
      <c r="H79" s="23"/>
      <c r="I79" s="23"/>
      <c r="J79" s="23"/>
      <c r="K79" s="24"/>
      <c r="L79" s="24"/>
    </row>
    <row r="80" spans="1:15" s="2" customFormat="1" ht="35.25" customHeight="1">
      <c r="A80" s="23"/>
      <c r="B80" s="23"/>
      <c r="C80" s="23"/>
      <c r="D80" s="23"/>
      <c r="E80" s="23"/>
      <c r="F80" s="23"/>
      <c r="G80" s="23"/>
      <c r="H80" s="23"/>
      <c r="I80" s="23"/>
      <c r="J80" s="23"/>
      <c r="K80" s="24"/>
      <c r="L80" s="24"/>
      <c r="O80" s="66"/>
    </row>
    <row r="81" spans="1:12" s="2" customFormat="1" ht="68.25" customHeight="1">
      <c r="A81" s="23"/>
      <c r="B81" s="23"/>
      <c r="C81" s="23"/>
      <c r="D81" s="23"/>
      <c r="E81" s="23"/>
      <c r="F81" s="23"/>
      <c r="G81" s="23"/>
      <c r="H81" s="23"/>
      <c r="I81" s="23"/>
      <c r="J81" s="23"/>
      <c r="K81" s="24"/>
      <c r="L81" s="24"/>
    </row>
    <row r="82" spans="1:12" s="2" customFormat="1" ht="68.25" customHeight="1">
      <c r="A82" s="23"/>
      <c r="B82" s="23"/>
      <c r="C82" s="23"/>
      <c r="D82" s="23"/>
      <c r="E82" s="23"/>
      <c r="F82" s="23"/>
      <c r="G82" s="23"/>
      <c r="H82" s="23"/>
      <c r="I82" s="23"/>
      <c r="J82" s="23"/>
      <c r="K82" s="24"/>
      <c r="L82" s="24"/>
    </row>
    <row r="83" spans="1:12" s="2" customFormat="1" ht="68.25" customHeight="1">
      <c r="A83" s="23"/>
      <c r="B83" s="23"/>
      <c r="C83" s="45" t="s">
        <v>61</v>
      </c>
      <c r="D83" s="45" t="s">
        <v>62</v>
      </c>
      <c r="E83" s="45"/>
      <c r="F83" s="23"/>
      <c r="G83" s="23"/>
      <c r="H83" s="23"/>
      <c r="I83" s="23"/>
      <c r="J83" s="23"/>
      <c r="K83" s="45"/>
      <c r="L83" s="45"/>
    </row>
    <row r="84" spans="3:12" s="2" customFormat="1" ht="16.5" customHeight="1">
      <c r="C84" s="67">
        <f>(K61-K30)/K30%</f>
        <v>-13.515224554235463</v>
      </c>
      <c r="D84" s="67">
        <f>K61/K30%</f>
        <v>86.48477544576454</v>
      </c>
      <c r="E84" s="45"/>
      <c r="F84" s="23"/>
      <c r="G84" s="23"/>
      <c r="H84" s="23"/>
      <c r="I84" s="23"/>
      <c r="J84" s="23"/>
      <c r="K84" s="57"/>
      <c r="L84" s="46"/>
    </row>
    <row r="85" spans="1:12" s="2" customFormat="1" ht="31.5" customHeight="1">
      <c r="A85" s="25">
        <v>2</v>
      </c>
      <c r="B85" s="25" t="s">
        <v>60</v>
      </c>
      <c r="C85" s="23"/>
      <c r="D85" s="23"/>
      <c r="E85" s="23"/>
      <c r="F85" s="23"/>
      <c r="G85" s="23"/>
      <c r="H85" s="23"/>
      <c r="I85" s="23"/>
      <c r="J85" s="23"/>
      <c r="K85" s="47"/>
      <c r="L85" s="48"/>
    </row>
    <row r="86" spans="1:12" s="2" customFormat="1" ht="68.25" customHeight="1">
      <c r="A86" s="23"/>
      <c r="B86" s="23"/>
      <c r="C86" s="23"/>
      <c r="D86" s="23"/>
      <c r="E86" s="23"/>
      <c r="F86" s="23"/>
      <c r="G86" s="23"/>
      <c r="H86" s="23"/>
      <c r="I86" s="23"/>
      <c r="J86" s="23"/>
      <c r="K86" s="47"/>
      <c r="L86" s="48"/>
    </row>
    <row r="87" spans="1:12" s="2" customFormat="1" ht="68.25" customHeight="1">
      <c r="A87" s="23"/>
      <c r="B87" s="23"/>
      <c r="C87" s="23"/>
      <c r="D87" s="23"/>
      <c r="E87" s="23"/>
      <c r="F87" s="23"/>
      <c r="G87" s="23"/>
      <c r="H87" s="23"/>
      <c r="I87" s="23"/>
      <c r="J87" s="23"/>
      <c r="K87" s="46"/>
      <c r="L87" s="48"/>
    </row>
    <row r="88" spans="1:12" s="2" customFormat="1" ht="68.25" customHeight="1">
      <c r="A88" s="23"/>
      <c r="B88" s="25"/>
      <c r="C88" s="23"/>
      <c r="D88" s="23"/>
      <c r="E88" s="23"/>
      <c r="F88" s="23"/>
      <c r="G88" s="23"/>
      <c r="H88" s="23"/>
      <c r="I88" s="23"/>
      <c r="J88" s="23"/>
      <c r="K88" s="45"/>
      <c r="L88" s="45"/>
    </row>
    <row r="89" spans="1:12" s="2" customFormat="1" ht="68.25" customHeight="1">
      <c r="A89" s="23"/>
      <c r="B89" s="26"/>
      <c r="C89" s="27"/>
      <c r="D89" s="27"/>
      <c r="E89" s="27"/>
      <c r="F89" s="27"/>
      <c r="G89" s="21"/>
      <c r="H89" s="21"/>
      <c r="I89" s="21"/>
      <c r="J89" s="21"/>
      <c r="K89" s="21"/>
      <c r="L89" s="21"/>
    </row>
    <row r="90" spans="1:12" s="2" customFormat="1" ht="68.25" customHeight="1">
      <c r="A90" s="23"/>
      <c r="B90" s="15"/>
      <c r="C90" s="45" t="s">
        <v>61</v>
      </c>
      <c r="D90" s="45" t="s">
        <v>62</v>
      </c>
      <c r="E90" s="18"/>
      <c r="F90" s="15"/>
      <c r="G90" s="15"/>
      <c r="H90" s="15"/>
      <c r="I90" s="15"/>
      <c r="J90" s="15"/>
      <c r="K90" s="15"/>
      <c r="L90" s="15"/>
    </row>
    <row r="91" spans="1:12" s="2" customFormat="1" ht="68.25" customHeight="1">
      <c r="A91" s="22"/>
      <c r="B91" s="15"/>
      <c r="C91" s="67">
        <f>(K62-K31)/K31%</f>
        <v>-14.927104505779232</v>
      </c>
      <c r="D91" s="67">
        <f>K62/K31%</f>
        <v>85.07289549422077</v>
      </c>
      <c r="E91" s="18"/>
      <c r="F91" s="15"/>
      <c r="G91" s="15"/>
      <c r="H91" s="15"/>
      <c r="I91" s="15"/>
      <c r="J91" s="15"/>
      <c r="K91" s="15"/>
      <c r="L91" s="15"/>
    </row>
    <row r="92" spans="1:13" s="2" customFormat="1" ht="103.5" customHeight="1">
      <c r="A92" s="14"/>
      <c r="B92" s="15"/>
      <c r="C92" s="15"/>
      <c r="D92" s="17"/>
      <c r="E92" s="18"/>
      <c r="F92" s="15"/>
      <c r="G92" s="15"/>
      <c r="H92" s="15"/>
      <c r="I92" s="15"/>
      <c r="J92" s="15"/>
      <c r="K92" s="15"/>
      <c r="L92" s="15"/>
      <c r="M92" s="8"/>
    </row>
    <row r="93" spans="1:13" s="2" customFormat="1" ht="33" customHeight="1">
      <c r="A93" s="25">
        <v>3</v>
      </c>
      <c r="B93" s="25" t="s">
        <v>63</v>
      </c>
      <c r="C93" s="15"/>
      <c r="D93" s="17"/>
      <c r="E93" s="18"/>
      <c r="F93" s="15"/>
      <c r="G93" s="15"/>
      <c r="H93" s="15"/>
      <c r="I93" s="15"/>
      <c r="J93" s="15"/>
      <c r="K93" s="15"/>
      <c r="L93" s="15"/>
      <c r="M93" s="8"/>
    </row>
    <row r="94" spans="1:13" s="2" customFormat="1" ht="68.25" customHeight="1">
      <c r="A94" s="14"/>
      <c r="B94" s="15"/>
      <c r="C94" s="15"/>
      <c r="D94" s="17"/>
      <c r="E94" s="18"/>
      <c r="F94" s="15"/>
      <c r="G94" s="15"/>
      <c r="H94" s="15"/>
      <c r="I94" s="15"/>
      <c r="J94" s="15"/>
      <c r="K94" s="15"/>
      <c r="L94" s="15"/>
      <c r="M94" s="8"/>
    </row>
    <row r="95" spans="1:13" s="2" customFormat="1" ht="68.25" customHeight="1">
      <c r="A95" s="14"/>
      <c r="B95" s="15"/>
      <c r="C95" s="15"/>
      <c r="D95" s="17"/>
      <c r="E95" s="18"/>
      <c r="F95" s="15"/>
      <c r="G95" s="15"/>
      <c r="H95" s="15"/>
      <c r="I95" s="15"/>
      <c r="J95" s="15"/>
      <c r="K95" s="15"/>
      <c r="L95" s="15"/>
      <c r="M95" s="8"/>
    </row>
    <row r="96" spans="1:13" s="2" customFormat="1" ht="68.25" customHeight="1">
      <c r="A96" s="14"/>
      <c r="B96" s="15"/>
      <c r="C96" s="15"/>
      <c r="D96" s="17"/>
      <c r="E96" s="18"/>
      <c r="F96" s="15"/>
      <c r="G96" s="15"/>
      <c r="H96" s="15"/>
      <c r="I96" s="15"/>
      <c r="J96" s="15"/>
      <c r="K96" s="15"/>
      <c r="L96" s="15"/>
      <c r="M96" s="8"/>
    </row>
    <row r="97" spans="1:13" s="2" customFormat="1" ht="68.25" customHeight="1">
      <c r="A97" s="14"/>
      <c r="B97" s="15"/>
      <c r="C97" s="15"/>
      <c r="D97" s="17"/>
      <c r="E97" s="18"/>
      <c r="F97" s="15"/>
      <c r="G97" s="15"/>
      <c r="H97" s="15"/>
      <c r="I97" s="15"/>
      <c r="J97" s="15"/>
      <c r="K97" s="15"/>
      <c r="L97" s="15"/>
      <c r="M97" s="8"/>
    </row>
    <row r="98" spans="1:13" s="2" customFormat="1" ht="68.25" customHeight="1">
      <c r="A98" s="14"/>
      <c r="B98" s="71"/>
      <c r="C98" s="45" t="s">
        <v>61</v>
      </c>
      <c r="D98" s="45" t="s">
        <v>62</v>
      </c>
      <c r="E98" s="68"/>
      <c r="F98" s="71"/>
      <c r="G98" s="71"/>
      <c r="H98" s="71"/>
      <c r="I98" s="15"/>
      <c r="J98" s="15"/>
      <c r="K98" s="15"/>
      <c r="L98" s="15"/>
      <c r="M98" s="8"/>
    </row>
    <row r="99" spans="1:13" s="2" customFormat="1" ht="68.25" customHeight="1">
      <c r="A99" s="14"/>
      <c r="B99" s="71"/>
      <c r="C99" s="69">
        <f>(K32-K63)/K32%</f>
        <v>15.15195559466098</v>
      </c>
      <c r="D99" s="69">
        <f>100-C99</f>
        <v>84.84804440533902</v>
      </c>
      <c r="E99" s="68"/>
      <c r="F99" s="71"/>
      <c r="G99" s="71"/>
      <c r="H99" s="71"/>
      <c r="I99" s="15"/>
      <c r="J99" s="15"/>
      <c r="K99" s="15"/>
      <c r="L99" s="15"/>
      <c r="M99" s="8"/>
    </row>
    <row r="100" spans="1:12" s="8" customFormat="1" ht="68.25" customHeight="1">
      <c r="A100" s="14"/>
      <c r="B100" s="71"/>
      <c r="C100" s="71"/>
      <c r="D100" s="70"/>
      <c r="E100" s="68"/>
      <c r="F100" s="71"/>
      <c r="G100" s="71"/>
      <c r="H100" s="71"/>
      <c r="I100" s="15"/>
      <c r="J100" s="15"/>
      <c r="K100" s="15"/>
      <c r="L100" s="15"/>
    </row>
    <row r="101" spans="1:12" s="8" customFormat="1" ht="68.25" customHeight="1">
      <c r="A101" s="14"/>
      <c r="B101" s="15"/>
      <c r="C101" s="15"/>
      <c r="D101" s="17"/>
      <c r="E101" s="18"/>
      <c r="F101" s="15"/>
      <c r="G101" s="15"/>
      <c r="H101" s="15"/>
      <c r="I101" s="15"/>
      <c r="J101" s="15"/>
      <c r="K101" s="15"/>
      <c r="L101" s="15"/>
    </row>
    <row r="102" spans="1:12" s="8" customFormat="1" ht="68.25" customHeight="1">
      <c r="A102" s="14"/>
      <c r="B102" s="15"/>
      <c r="C102" s="15"/>
      <c r="D102" s="17"/>
      <c r="E102" s="18"/>
      <c r="F102" s="15"/>
      <c r="G102" s="15"/>
      <c r="H102" s="15"/>
      <c r="I102" s="15"/>
      <c r="J102" s="15"/>
      <c r="K102" s="15"/>
      <c r="L102" s="15"/>
    </row>
    <row r="103" spans="1:12" s="8" customFormat="1" ht="68.25" customHeight="1">
      <c r="A103" s="14"/>
      <c r="B103" s="15"/>
      <c r="C103" s="15"/>
      <c r="D103" s="17"/>
      <c r="E103" s="18"/>
      <c r="F103" s="15"/>
      <c r="G103" s="15"/>
      <c r="H103" s="15"/>
      <c r="I103" s="15"/>
      <c r="J103" s="15"/>
      <c r="K103" s="15"/>
      <c r="L103" s="15"/>
    </row>
    <row r="104" spans="1:12" s="8" customFormat="1" ht="68.25" customHeight="1">
      <c r="A104" s="14"/>
      <c r="B104" s="15"/>
      <c r="C104" s="15"/>
      <c r="D104" s="17"/>
      <c r="E104" s="18"/>
      <c r="F104" s="15"/>
      <c r="G104" s="15"/>
      <c r="H104" s="15"/>
      <c r="I104" s="15"/>
      <c r="J104" s="15"/>
      <c r="K104" s="15"/>
      <c r="L104" s="15"/>
    </row>
    <row r="105" spans="1:12" s="8" customFormat="1" ht="68.25" customHeight="1">
      <c r="A105" s="14"/>
      <c r="B105" s="15"/>
      <c r="C105" s="15"/>
      <c r="D105" s="17"/>
      <c r="E105" s="18"/>
      <c r="F105" s="15"/>
      <c r="G105" s="15"/>
      <c r="H105" s="15"/>
      <c r="I105" s="15"/>
      <c r="J105" s="15"/>
      <c r="K105" s="15"/>
      <c r="L105" s="15"/>
    </row>
    <row r="106" spans="1:12" s="8" customFormat="1" ht="68.25" customHeight="1">
      <c r="A106" s="14"/>
      <c r="B106" s="15"/>
      <c r="C106" s="15"/>
      <c r="D106" s="17"/>
      <c r="E106" s="18"/>
      <c r="F106" s="15"/>
      <c r="G106" s="15"/>
      <c r="H106" s="15"/>
      <c r="I106" s="15"/>
      <c r="J106" s="15"/>
      <c r="K106" s="15"/>
      <c r="L106" s="15"/>
    </row>
    <row r="107" spans="1:12" s="8" customFormat="1" ht="68.25" customHeight="1">
      <c r="A107" s="14"/>
      <c r="B107" s="15"/>
      <c r="C107" s="15"/>
      <c r="D107" s="17"/>
      <c r="E107" s="18"/>
      <c r="F107" s="15"/>
      <c r="G107" s="15"/>
      <c r="H107" s="15"/>
      <c r="I107" s="15"/>
      <c r="J107" s="15"/>
      <c r="K107" s="15"/>
      <c r="L107" s="15"/>
    </row>
    <row r="108" spans="1:12" s="8" customFormat="1" ht="68.25" customHeight="1">
      <c r="A108" s="14"/>
      <c r="B108" s="15"/>
      <c r="C108" s="15"/>
      <c r="D108" s="17"/>
      <c r="E108" s="18"/>
      <c r="F108" s="15"/>
      <c r="G108" s="15"/>
      <c r="H108" s="15"/>
      <c r="I108" s="15"/>
      <c r="J108" s="15"/>
      <c r="K108" s="15"/>
      <c r="L108" s="15"/>
    </row>
    <row r="109" spans="1:12" s="8" customFormat="1" ht="68.25" customHeight="1">
      <c r="A109" s="14"/>
      <c r="B109" s="15"/>
      <c r="C109" s="15"/>
      <c r="D109" s="17"/>
      <c r="E109" s="18"/>
      <c r="F109" s="15"/>
      <c r="G109" s="15"/>
      <c r="H109" s="15"/>
      <c r="I109" s="15"/>
      <c r="J109" s="15"/>
      <c r="K109" s="15"/>
      <c r="L109" s="15"/>
    </row>
    <row r="110" spans="1:12" s="8" customFormat="1" ht="68.25" customHeight="1">
      <c r="A110" s="14"/>
      <c r="B110" s="15"/>
      <c r="C110" s="15"/>
      <c r="D110" s="17"/>
      <c r="E110" s="18"/>
      <c r="F110" s="15"/>
      <c r="G110" s="15"/>
      <c r="H110" s="15"/>
      <c r="I110" s="15"/>
      <c r="J110" s="15"/>
      <c r="K110" s="15"/>
      <c r="L110" s="15"/>
    </row>
    <row r="111" spans="1:12" s="8" customFormat="1" ht="68.25" customHeight="1">
      <c r="A111" s="14"/>
      <c r="B111" s="15"/>
      <c r="C111" s="15"/>
      <c r="D111" s="17"/>
      <c r="E111" s="18"/>
      <c r="F111" s="15"/>
      <c r="G111" s="15"/>
      <c r="H111" s="15"/>
      <c r="I111" s="15"/>
      <c r="J111" s="15"/>
      <c r="K111" s="15"/>
      <c r="L111" s="15"/>
    </row>
    <row r="112" spans="1:12" s="8" customFormat="1" ht="68.25" customHeight="1">
      <c r="A112" s="14"/>
      <c r="B112" s="15"/>
      <c r="C112" s="15"/>
      <c r="D112" s="17"/>
      <c r="E112" s="18"/>
      <c r="F112" s="15"/>
      <c r="G112" s="15"/>
      <c r="H112" s="15"/>
      <c r="I112" s="15"/>
      <c r="J112" s="15"/>
      <c r="K112" s="15"/>
      <c r="L112" s="15"/>
    </row>
    <row r="113" spans="1:12" s="8" customFormat="1" ht="68.25" customHeight="1">
      <c r="A113" s="14"/>
      <c r="B113" s="15"/>
      <c r="C113" s="15"/>
      <c r="D113" s="17"/>
      <c r="E113" s="18"/>
      <c r="F113" s="15"/>
      <c r="G113" s="15"/>
      <c r="H113" s="15"/>
      <c r="I113" s="15"/>
      <c r="J113" s="15"/>
      <c r="K113" s="15"/>
      <c r="L113" s="15"/>
    </row>
    <row r="114" spans="1:12" s="8" customFormat="1" ht="68.25" customHeight="1">
      <c r="A114" s="14"/>
      <c r="B114" s="15"/>
      <c r="C114" s="15"/>
      <c r="D114" s="17"/>
      <c r="E114" s="18"/>
      <c r="F114" s="15"/>
      <c r="G114" s="15"/>
      <c r="H114" s="15"/>
      <c r="I114" s="15"/>
      <c r="J114" s="15"/>
      <c r="K114" s="15"/>
      <c r="L114" s="15"/>
    </row>
    <row r="115" spans="1:12" s="8" customFormat="1" ht="68.25" customHeight="1">
      <c r="A115" s="14"/>
      <c r="B115" s="15"/>
      <c r="C115" s="15"/>
      <c r="D115" s="17"/>
      <c r="E115" s="18"/>
      <c r="F115" s="15"/>
      <c r="G115" s="15"/>
      <c r="H115" s="15"/>
      <c r="I115" s="15"/>
      <c r="J115" s="15"/>
      <c r="K115" s="15"/>
      <c r="L115" s="15"/>
    </row>
    <row r="116" spans="1:12" s="8" customFormat="1" ht="68.25" customHeight="1">
      <c r="A116" s="14"/>
      <c r="B116" s="15"/>
      <c r="C116" s="15"/>
      <c r="D116" s="17"/>
      <c r="E116" s="18"/>
      <c r="F116" s="15"/>
      <c r="G116" s="15"/>
      <c r="H116" s="15"/>
      <c r="I116" s="15"/>
      <c r="J116" s="15"/>
      <c r="K116" s="15"/>
      <c r="L116" s="15"/>
    </row>
    <row r="117" spans="1:12" s="8" customFormat="1" ht="68.25" customHeight="1">
      <c r="A117" s="14"/>
      <c r="B117" s="15"/>
      <c r="C117" s="15"/>
      <c r="D117" s="17"/>
      <c r="E117" s="18"/>
      <c r="F117" s="15"/>
      <c r="G117" s="15"/>
      <c r="H117" s="15"/>
      <c r="I117" s="15"/>
      <c r="J117" s="15"/>
      <c r="K117" s="15"/>
      <c r="L117" s="15"/>
    </row>
    <row r="118" spans="1:12" s="8" customFormat="1" ht="68.25" customHeight="1">
      <c r="A118" s="14"/>
      <c r="B118" s="15"/>
      <c r="C118" s="15"/>
      <c r="D118" s="17"/>
      <c r="E118" s="18"/>
      <c r="F118" s="15"/>
      <c r="G118" s="15"/>
      <c r="H118" s="15"/>
      <c r="I118" s="15"/>
      <c r="J118" s="15"/>
      <c r="K118" s="15"/>
      <c r="L118" s="15"/>
    </row>
    <row r="119" spans="1:12" s="8" customFormat="1" ht="68.25" customHeight="1">
      <c r="A119" s="14"/>
      <c r="B119" s="15"/>
      <c r="C119" s="15"/>
      <c r="D119" s="17"/>
      <c r="E119" s="18"/>
      <c r="F119" s="15"/>
      <c r="G119" s="15"/>
      <c r="H119" s="15"/>
      <c r="I119" s="15"/>
      <c r="J119" s="15"/>
      <c r="K119" s="15"/>
      <c r="L119" s="15"/>
    </row>
    <row r="120" spans="1:12" s="8" customFormat="1" ht="68.25" customHeight="1">
      <c r="A120" s="14"/>
      <c r="B120" s="15"/>
      <c r="C120" s="15"/>
      <c r="D120" s="17"/>
      <c r="E120" s="18"/>
      <c r="F120" s="15"/>
      <c r="G120" s="15"/>
      <c r="H120" s="15"/>
      <c r="I120" s="15"/>
      <c r="J120" s="15"/>
      <c r="K120" s="15"/>
      <c r="L120" s="15"/>
    </row>
    <row r="121" spans="1:12" s="8" customFormat="1" ht="68.25" customHeight="1">
      <c r="A121" s="14"/>
      <c r="B121" s="15"/>
      <c r="C121" s="15"/>
      <c r="D121" s="17"/>
      <c r="E121" s="18"/>
      <c r="F121" s="15"/>
      <c r="G121" s="15"/>
      <c r="H121" s="15"/>
      <c r="I121" s="15"/>
      <c r="J121" s="15"/>
      <c r="K121" s="15"/>
      <c r="L121" s="15"/>
    </row>
    <row r="122" spans="1:12" s="8" customFormat="1" ht="68.25" customHeight="1">
      <c r="A122" s="14"/>
      <c r="B122" s="15"/>
      <c r="C122" s="15"/>
      <c r="D122" s="17"/>
      <c r="E122" s="18"/>
      <c r="F122" s="15"/>
      <c r="G122" s="15"/>
      <c r="H122" s="15"/>
      <c r="I122" s="15"/>
      <c r="J122" s="15"/>
      <c r="K122" s="15"/>
      <c r="L122" s="15"/>
    </row>
    <row r="123" spans="1:12" s="8" customFormat="1" ht="68.25" customHeight="1">
      <c r="A123" s="14"/>
      <c r="B123" s="15"/>
      <c r="C123" s="15"/>
      <c r="D123" s="17"/>
      <c r="E123" s="18"/>
      <c r="F123" s="15"/>
      <c r="G123" s="15"/>
      <c r="H123" s="15"/>
      <c r="I123" s="15"/>
      <c r="J123" s="15"/>
      <c r="K123" s="15"/>
      <c r="L123" s="15"/>
    </row>
    <row r="124" spans="1:13" s="8" customFormat="1" ht="68.25" customHeight="1">
      <c r="A124" s="14"/>
      <c r="B124" s="15"/>
      <c r="C124" s="15"/>
      <c r="D124" s="17"/>
      <c r="E124" s="18"/>
      <c r="F124" s="15"/>
      <c r="G124" s="15"/>
      <c r="H124" s="15"/>
      <c r="I124" s="15"/>
      <c r="J124" s="15"/>
      <c r="K124" s="15"/>
      <c r="L124" s="15"/>
      <c r="M124" s="2"/>
    </row>
    <row r="125" spans="1:13" s="8" customFormat="1" ht="68.25" customHeight="1">
      <c r="A125" s="14"/>
      <c r="B125" s="15"/>
      <c r="C125" s="15"/>
      <c r="D125" s="17"/>
      <c r="E125" s="18"/>
      <c r="F125" s="15"/>
      <c r="G125" s="15"/>
      <c r="H125" s="15"/>
      <c r="I125" s="15"/>
      <c r="J125" s="15"/>
      <c r="K125" s="15"/>
      <c r="L125" s="15"/>
      <c r="M125" s="1"/>
    </row>
    <row r="126" spans="1:13" s="8" customFormat="1" ht="68.25" customHeight="1">
      <c r="A126" s="14"/>
      <c r="B126" s="15"/>
      <c r="C126" s="15"/>
      <c r="D126" s="17"/>
      <c r="E126" s="18"/>
      <c r="F126" s="15"/>
      <c r="G126" s="15"/>
      <c r="H126" s="15"/>
      <c r="I126" s="15"/>
      <c r="J126" s="15"/>
      <c r="K126" s="15"/>
      <c r="L126" s="15"/>
      <c r="M126" s="1"/>
    </row>
    <row r="127" spans="1:13" s="8" customFormat="1" ht="68.25" customHeight="1">
      <c r="A127" s="14"/>
      <c r="B127" s="15"/>
      <c r="C127" s="15"/>
      <c r="D127" s="17"/>
      <c r="E127" s="18"/>
      <c r="F127" s="15"/>
      <c r="G127" s="15"/>
      <c r="H127" s="15"/>
      <c r="I127" s="15"/>
      <c r="J127" s="15"/>
      <c r="K127" s="15"/>
      <c r="L127" s="15"/>
      <c r="M127" s="1"/>
    </row>
    <row r="128" spans="1:13" s="8" customFormat="1" ht="68.25" customHeight="1">
      <c r="A128" s="14"/>
      <c r="B128" s="15"/>
      <c r="C128" s="15"/>
      <c r="D128" s="17"/>
      <c r="E128" s="18"/>
      <c r="F128" s="15"/>
      <c r="G128" s="15"/>
      <c r="H128" s="15"/>
      <c r="I128" s="15"/>
      <c r="J128" s="15"/>
      <c r="K128" s="15"/>
      <c r="L128" s="15"/>
      <c r="M128" s="1"/>
    </row>
    <row r="129" spans="1:13" s="8" customFormat="1" ht="68.25" customHeight="1">
      <c r="A129" s="14"/>
      <c r="B129" s="15"/>
      <c r="C129" s="15"/>
      <c r="D129" s="17"/>
      <c r="E129" s="18"/>
      <c r="F129" s="15"/>
      <c r="G129" s="15"/>
      <c r="H129" s="15"/>
      <c r="I129" s="15"/>
      <c r="J129" s="15"/>
      <c r="K129" s="15"/>
      <c r="L129" s="15"/>
      <c r="M129" s="1"/>
    </row>
    <row r="130" spans="1:13" s="8" customFormat="1" ht="68.25" customHeight="1">
      <c r="A130" s="14"/>
      <c r="B130" s="15"/>
      <c r="C130" s="15"/>
      <c r="D130" s="17"/>
      <c r="E130" s="18"/>
      <c r="F130" s="15"/>
      <c r="G130" s="15"/>
      <c r="H130" s="15"/>
      <c r="I130" s="15"/>
      <c r="J130" s="15"/>
      <c r="K130" s="15"/>
      <c r="L130" s="15"/>
      <c r="M130" s="1"/>
    </row>
    <row r="131" spans="1:13" s="8" customFormat="1" ht="68.25" customHeight="1">
      <c r="A131" s="14"/>
      <c r="B131" s="15"/>
      <c r="C131" s="15"/>
      <c r="D131" s="17"/>
      <c r="E131" s="18"/>
      <c r="F131" s="15"/>
      <c r="G131" s="15"/>
      <c r="H131" s="15"/>
      <c r="I131" s="15"/>
      <c r="J131" s="15"/>
      <c r="K131" s="15"/>
      <c r="L131" s="15"/>
      <c r="M131" s="1"/>
    </row>
    <row r="132" spans="1:13" s="2" customFormat="1" ht="68.25" customHeight="1">
      <c r="A132" s="14"/>
      <c r="B132" s="15"/>
      <c r="C132" s="15"/>
      <c r="D132" s="17"/>
      <c r="E132" s="18"/>
      <c r="F132" s="15"/>
      <c r="G132" s="15"/>
      <c r="H132" s="15"/>
      <c r="I132" s="15"/>
      <c r="J132" s="15"/>
      <c r="K132" s="15"/>
      <c r="L132" s="15"/>
      <c r="M132" s="1"/>
    </row>
  </sheetData>
  <sheetProtection/>
  <mergeCells count="18">
    <mergeCell ref="A14:A15"/>
    <mergeCell ref="B14:B15"/>
    <mergeCell ref="L30:L32"/>
    <mergeCell ref="A33:L33"/>
    <mergeCell ref="B1:K2"/>
    <mergeCell ref="B4:C5"/>
    <mergeCell ref="I4:K5"/>
    <mergeCell ref="B6:K6"/>
    <mergeCell ref="B7:K7"/>
    <mergeCell ref="B8:K8"/>
    <mergeCell ref="L61:L63"/>
    <mergeCell ref="A64:L64"/>
    <mergeCell ref="B72:L72"/>
    <mergeCell ref="B45:B46"/>
    <mergeCell ref="A45:A46"/>
    <mergeCell ref="B39:L39"/>
    <mergeCell ref="A42:A43"/>
    <mergeCell ref="B42:B43"/>
  </mergeCells>
  <printOptions/>
  <pageMargins left="0.2" right="0" top="0.5" bottom="0" header="0.3"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2023-07-20T05:09:06Z</cp:lastPrinted>
  <dcterms:created xsi:type="dcterms:W3CDTF">2009-12-17T01:25:31Z</dcterms:created>
  <dcterms:modified xsi:type="dcterms:W3CDTF">2023-07-20T05:09:09Z</dcterms:modified>
  <cp:category/>
  <cp:version/>
  <cp:contentType/>
  <cp:contentStatus/>
</cp:coreProperties>
</file>